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LCANTARILLADO ALEGRÍAS MARQUETALIA\8.PRESUPUESTO\"/>
    </mc:Choice>
  </mc:AlternateContent>
  <bookViews>
    <workbookView xWindow="0" yWindow="0" windowWidth="28800" windowHeight="12435"/>
  </bookViews>
  <sheets>
    <sheet name="A.P.U"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#REF!</definedName>
    <definedName name="_B93008">#REF!</definedName>
    <definedName name="_D128899">#REF!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#REF!</definedName>
    <definedName name="ANALISIS">#REF!</definedName>
    <definedName name="ANALISIS_UNITARIOS">#REF!</definedName>
    <definedName name="APB">[3]PRECIOS!$I$1:$L$51</definedName>
    <definedName name="Apu">[4]Apu!$D$8:$AC$2207</definedName>
    <definedName name="AR">#REF!</definedName>
    <definedName name="AREA">#REF!</definedName>
    <definedName name="_xlnm.Print_Area" localSheetId="0">A.P.U!$C$1:$K$502</definedName>
    <definedName name="ASD">#REF!</definedName>
    <definedName name="AY">[3]PRECIOS!$G$6</definedName>
    <definedName name="AYU">[3]PRECIOS!$F$6</definedName>
    <definedName name="B.T1">#REF!</definedName>
    <definedName name="B_T1">#REF!</definedName>
    <definedName name="B10512.">#REF!</definedName>
    <definedName name="BASE">#REF!</definedName>
    <definedName name="Base_datos_IM">#REF!</definedName>
    <definedName name="BASE_DE_DATOS">#REF!</definedName>
    <definedName name="_xlnm.Database">#REF!</definedName>
    <definedName name="Bd">#REF!</definedName>
    <definedName name="Bd__2">#REF!</definedName>
    <definedName name="Bd_2">[5]FACTORES!#REF!</definedName>
    <definedName name="BORDE1">#REF!</definedName>
    <definedName name="BORDE2">#REF!</definedName>
    <definedName name="BORDE3">#REF!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[6]FACTORES!#REF!</definedName>
    <definedName name="CER" hidden="1">{#N/A,#N/A,FALSE,"PROPON.2001"}</definedName>
    <definedName name="CILIND">[7]TUBERIA!$AE$10:$AE$14</definedName>
    <definedName name="Ciudades">[8]Insumos!$B$2:$B$2</definedName>
    <definedName name="CL">#REF!</definedName>
    <definedName name="codp">'[9]CANTIDADES Y PTTO'!$C$180</definedName>
    <definedName name="COM.LIM">#REF!</definedName>
    <definedName name="CON.FUN">#REF!</definedName>
    <definedName name="CON.LIM">#REF!</definedName>
    <definedName name="CON.POZ">#REF!</definedName>
    <definedName name="CON.TUB">[5]TUBERIA!#REF!</definedName>
    <definedName name="CONC">#REF!</definedName>
    <definedName name="CONCRETO">#REF!</definedName>
    <definedName name="CONCRETO_F.C_4">#REF!</definedName>
    <definedName name="concreto_FC_2.2">#REF!</definedName>
    <definedName name="Concretos">[8]Insumos!#REF!</definedName>
    <definedName name="_xlnm.Criteria">#REF!</definedName>
    <definedName name="Criterios_IM">#REF!</definedName>
    <definedName name="CUE">#REF!</definedName>
    <definedName name="CUER">#REF!</definedName>
    <definedName name="CUERDA">#REF!</definedName>
    <definedName name="curva">"Chart 11"</definedName>
    <definedName name="D">#REF!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DIDIAS">#REF!</definedName>
    <definedName name="De">[6]FACTORES!#REF!</definedName>
    <definedName name="De_6">#REF!</definedName>
    <definedName name="De_8">#REF!</definedName>
    <definedName name="dem.pav">'[2]factores A.N.'!$E$15:$E$306</definedName>
    <definedName name="Diametro">#REF!</definedName>
    <definedName name="DOM">#REF!</definedName>
    <definedName name="DR">#REF!</definedName>
    <definedName name="DSAF">[10]PRECIOS!$G$10</definedName>
    <definedName name="DSQA">#REF!</definedName>
    <definedName name="E">#REF!</definedName>
    <definedName name="ENCABEZA">#REF!</definedName>
    <definedName name="ENT.A1">'[11]CANT.5921'!#REF!</definedName>
    <definedName name="ENT.ESP">'[11]CANT.5921'!#REF!</definedName>
    <definedName name="ENTIB">#REF!</definedName>
    <definedName name="ENTIBADO">[12]TUBERIA!#REF!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'[9]CANTIDADES Y PTTO'!$B$183:$F$202</definedName>
    <definedName name="FELIPE">[13]ZANJA!$E$11:$E$13</definedName>
    <definedName name="Formato">#REF!</definedName>
    <definedName name="Formato1">#REF!</definedName>
    <definedName name="Formatos">#REF!</definedName>
    <definedName name="fp">1.59</definedName>
    <definedName name="G">#REF!</definedName>
    <definedName name="h.EXC">#REF!</definedName>
    <definedName name="h.LOM">#REF!</definedName>
    <definedName name="H.LOMO">[14]TUBERIA!$S$10:$S$14</definedName>
    <definedName name="h.POZ">#REF!</definedName>
    <definedName name="HACER">#REF!</definedName>
    <definedName name="HM">[3]PRECIOS!$G$8</definedName>
    <definedName name="HOJA1">#REF!</definedName>
    <definedName name="I">#REF!</definedName>
    <definedName name="im">[15]MATERIALES!$H$5</definedName>
    <definedName name="INDIVIDUALES">#REF!</definedName>
    <definedName name="inf">#REF!</definedName>
    <definedName name="INFORME">#REF!</definedName>
    <definedName name="INSUMOS">#REF!</definedName>
    <definedName name="INSUMOS2">#REF!</definedName>
    <definedName name="INSUMOSTOTAL">#REF!</definedName>
    <definedName name="ITEM">#REF!</definedName>
    <definedName name="ITEMS">#REF!</definedName>
    <definedName name="JJ">[10]PRECIOS!$F$5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'[16]Listado Base'!$B$12:$D$786</definedName>
    <definedName name="LFAB">'[9]CANTIDADES Y PTTO'!$F$243:$F$258</definedName>
    <definedName name="LIMPIO">#REF!</definedName>
    <definedName name="listaabril">'[17]Listado precios abril 2011'!$A:$IV</definedName>
    <definedName name="listado1" hidden="1">{#N/A,#N/A,FALSE,"PROPON.2001"}</definedName>
    <definedName name="LOTE">'[18]Primera Prueba'!$EI$11:$EI$90</definedName>
    <definedName name="LUZ" hidden="1">{#N/A,#N/A,FALSE,"PROPON.2001"}</definedName>
    <definedName name="M" hidden="1">{#N/A,#N/A,FALSE,"PROPON.2001"}</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[19]MANO!$B$3:$B$79</definedName>
    <definedName name="NOVAF">#REF!</definedName>
    <definedName name="O">#REF!</definedName>
    <definedName name="OBSERV">#REF!</definedName>
    <definedName name="OF">[3]PRECIOS!$F$5</definedName>
    <definedName name="P">[3]PRECIOS!$G$10</definedName>
    <definedName name="PER_PAV">#REF!</definedName>
    <definedName name="PESO_UNIT">#REF!</definedName>
    <definedName name="PESOUNIT">[20]REFUERZO!$L$1:$M$6</definedName>
    <definedName name="Plazo">'[21]AUI ALIVIADERO'!$D$15</definedName>
    <definedName name="POR">#REF!</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#REF!</definedName>
    <definedName name="PROGRAMADO">#REF!</definedName>
    <definedName name="Q">#REF!</definedName>
    <definedName name="RDN">[3]PRECIOS!$G$7</definedName>
    <definedName name="REP.PAV">'[2]factores A.N.'!$F$15:$F$69</definedName>
    <definedName name="S">#REF!</definedName>
    <definedName name="SMMLV">[22]INTERVENTORIA!#REF!</definedName>
    <definedName name="SSS">#REF!</definedName>
    <definedName name="SUBTIPOACC">#REF!</definedName>
    <definedName name="T">#REF!</definedName>
    <definedName name="T.1_POZ">[23]TUBERIA!$AB$10:$AB$84</definedName>
    <definedName name="T.3">'[11]CANT.5921'!#REF!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[24]FACTORES!$M$8:$M$23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ITULOANALISISUNITARIOS">#REF!</definedName>
    <definedName name="TITULOPRESUPUESTO">#REF!</definedName>
    <definedName name="_xlnm.Print_Titles" localSheetId="0">A.P.U!$8:$9</definedName>
    <definedName name="TODOANA">#REF!</definedName>
    <definedName name="TODOINSU">#REF!</definedName>
    <definedName name="TODOITEM">#REF!</definedName>
    <definedName name="tot">#REF!</definedName>
    <definedName name="TOTAL">#REF!</definedName>
    <definedName name="TRAMO">#REF!</definedName>
    <definedName name="transtub">[15]MATERIALES!$A$66:$D$114</definedName>
    <definedName name="TRAT">[25]desmonte!$E$48</definedName>
    <definedName name="TRIANG">#REF!</definedName>
    <definedName name="U">#REF!</definedName>
    <definedName name="ut">[15]MATERIALES!$H$6</definedName>
    <definedName name="VIA">#REF!</definedName>
    <definedName name="W">#REF!</definedName>
    <definedName name="wrn.listado." hidden="1">{#N/A,#N/A,FALSE,"PROPON.2001"}</definedName>
    <definedName name="xxxx">#REF!</definedName>
    <definedName name="YOR" hidden="1">{#N/A,#N/A,FALSE,"PROPON.2001"}</definedName>
    <definedName name="YORLY" hidden="1">{#N/A,#N/A,FALSE,"PROPON.2001"}</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4" i="1" l="1"/>
  <c r="J494" i="1" s="1"/>
  <c r="E494" i="1"/>
  <c r="D494" i="1"/>
  <c r="F493" i="1"/>
  <c r="K493" i="1" s="1"/>
  <c r="F492" i="1"/>
  <c r="K492" i="1" s="1"/>
  <c r="K495" i="1" s="1"/>
  <c r="K487" i="1" s="1"/>
  <c r="E492" i="1"/>
  <c r="D492" i="1"/>
  <c r="F491" i="1"/>
  <c r="I491" i="1" s="1"/>
  <c r="E491" i="1"/>
  <c r="D491" i="1"/>
  <c r="F490" i="1"/>
  <c r="I490" i="1" s="1"/>
  <c r="E490" i="1"/>
  <c r="D490" i="1"/>
  <c r="D489" i="1"/>
  <c r="F482" i="1"/>
  <c r="J482" i="1" s="1"/>
  <c r="E482" i="1"/>
  <c r="D482" i="1"/>
  <c r="F481" i="1"/>
  <c r="K481" i="1" s="1"/>
  <c r="K483" i="1" s="1"/>
  <c r="E481" i="1"/>
  <c r="D481" i="1"/>
  <c r="F480" i="1"/>
  <c r="I480" i="1" s="1"/>
  <c r="E480" i="1"/>
  <c r="D480" i="1"/>
  <c r="F479" i="1"/>
  <c r="I479" i="1" s="1"/>
  <c r="E479" i="1"/>
  <c r="D479" i="1"/>
  <c r="D478" i="1"/>
  <c r="K476" i="1"/>
  <c r="F471" i="1"/>
  <c r="H471" i="1" s="1"/>
  <c r="E471" i="1"/>
  <c r="D471" i="1"/>
  <c r="F470" i="1"/>
  <c r="I470" i="1" s="1"/>
  <c r="E470" i="1"/>
  <c r="D470" i="1"/>
  <c r="F469" i="1"/>
  <c r="J469" i="1" s="1"/>
  <c r="E469" i="1"/>
  <c r="D469" i="1"/>
  <c r="F468" i="1"/>
  <c r="J468" i="1" s="1"/>
  <c r="E468" i="1"/>
  <c r="D468" i="1"/>
  <c r="F467" i="1"/>
  <c r="K467" i="1" s="1"/>
  <c r="K472" i="1" s="1"/>
  <c r="K461" i="1" s="1"/>
  <c r="E467" i="1"/>
  <c r="D467" i="1"/>
  <c r="D466" i="1"/>
  <c r="I465" i="1"/>
  <c r="F465" i="1"/>
  <c r="E465" i="1"/>
  <c r="D465" i="1"/>
  <c r="F464" i="1"/>
  <c r="I464" i="1" s="1"/>
  <c r="E464" i="1"/>
  <c r="D464" i="1"/>
  <c r="I463" i="1"/>
  <c r="F463" i="1"/>
  <c r="E463" i="1"/>
  <c r="D463" i="1"/>
  <c r="F457" i="1"/>
  <c r="J457" i="1" s="1"/>
  <c r="F453" i="1" s="1"/>
  <c r="H453" i="1" s="1"/>
  <c r="H458" i="1" s="1"/>
  <c r="H449" i="1" s="1"/>
  <c r="E457" i="1"/>
  <c r="D457" i="1"/>
  <c r="F456" i="1"/>
  <c r="J456" i="1" s="1"/>
  <c r="J458" i="1" s="1"/>
  <c r="J449" i="1" s="1"/>
  <c r="E456" i="1"/>
  <c r="D456" i="1"/>
  <c r="F455" i="1"/>
  <c r="H455" i="1" s="1"/>
  <c r="E455" i="1"/>
  <c r="D455" i="1"/>
  <c r="F454" i="1"/>
  <c r="K454" i="1" s="1"/>
  <c r="K458" i="1" s="1"/>
  <c r="E454" i="1"/>
  <c r="D454" i="1"/>
  <c r="D453" i="1"/>
  <c r="I452" i="1"/>
  <c r="F452" i="1"/>
  <c r="E452" i="1"/>
  <c r="D452" i="1"/>
  <c r="F451" i="1"/>
  <c r="I451" i="1" s="1"/>
  <c r="E451" i="1"/>
  <c r="D451" i="1"/>
  <c r="K449" i="1"/>
  <c r="F444" i="1"/>
  <c r="J444" i="1" s="1"/>
  <c r="E444" i="1"/>
  <c r="D444" i="1"/>
  <c r="F443" i="1"/>
  <c r="J443" i="1" s="1"/>
  <c r="E443" i="1"/>
  <c r="D443" i="1"/>
  <c r="F442" i="1"/>
  <c r="H442" i="1" s="1"/>
  <c r="E442" i="1"/>
  <c r="D442" i="1"/>
  <c r="F441" i="1"/>
  <c r="K441" i="1" s="1"/>
  <c r="K445" i="1" s="1"/>
  <c r="K436" i="1" s="1"/>
  <c r="E441" i="1"/>
  <c r="D441" i="1"/>
  <c r="D440" i="1"/>
  <c r="F439" i="1"/>
  <c r="I439" i="1" s="1"/>
  <c r="E439" i="1"/>
  <c r="D439" i="1"/>
  <c r="I438" i="1"/>
  <c r="F438" i="1"/>
  <c r="E438" i="1"/>
  <c r="D438" i="1"/>
  <c r="F431" i="1"/>
  <c r="J431" i="1" s="1"/>
  <c r="F428" i="1" s="1"/>
  <c r="H428" i="1" s="1"/>
  <c r="H432" i="1" s="1"/>
  <c r="H425" i="1" s="1"/>
  <c r="E431" i="1"/>
  <c r="D431" i="1"/>
  <c r="F430" i="1"/>
  <c r="J430" i="1" s="1"/>
  <c r="E430" i="1"/>
  <c r="D430" i="1"/>
  <c r="F429" i="1"/>
  <c r="K429" i="1" s="1"/>
  <c r="K432" i="1" s="1"/>
  <c r="K425" i="1" s="1"/>
  <c r="E429" i="1"/>
  <c r="D429" i="1"/>
  <c r="D428" i="1"/>
  <c r="F427" i="1"/>
  <c r="I427" i="1" s="1"/>
  <c r="I432" i="1" s="1"/>
  <c r="I425" i="1" s="1"/>
  <c r="E427" i="1"/>
  <c r="D427" i="1"/>
  <c r="H421" i="1"/>
  <c r="H414" i="1" s="1"/>
  <c r="F414" i="1" s="1"/>
  <c r="F420" i="1"/>
  <c r="J420" i="1" s="1"/>
  <c r="F417" i="1" s="1"/>
  <c r="H417" i="1" s="1"/>
  <c r="E420" i="1"/>
  <c r="D420" i="1"/>
  <c r="F419" i="1"/>
  <c r="J419" i="1" s="1"/>
  <c r="J421" i="1" s="1"/>
  <c r="J414" i="1" s="1"/>
  <c r="E419" i="1"/>
  <c r="D419" i="1"/>
  <c r="F418" i="1"/>
  <c r="K418" i="1" s="1"/>
  <c r="K421" i="1" s="1"/>
  <c r="K414" i="1" s="1"/>
  <c r="E418" i="1"/>
  <c r="D418" i="1"/>
  <c r="D417" i="1"/>
  <c r="I416" i="1"/>
  <c r="I421" i="1" s="1"/>
  <c r="I414" i="1" s="1"/>
  <c r="F416" i="1"/>
  <c r="E416" i="1"/>
  <c r="D416" i="1"/>
  <c r="F409" i="1"/>
  <c r="K409" i="1" s="1"/>
  <c r="E409" i="1"/>
  <c r="D409" i="1"/>
  <c r="F408" i="1"/>
  <c r="K408" i="1" s="1"/>
  <c r="K410" i="1" s="1"/>
  <c r="K403" i="1" s="1"/>
  <c r="E408" i="1"/>
  <c r="D408" i="1"/>
  <c r="F407" i="1"/>
  <c r="J407" i="1" s="1"/>
  <c r="E407" i="1"/>
  <c r="D407" i="1"/>
  <c r="D406" i="1"/>
  <c r="F405" i="1"/>
  <c r="I405" i="1" s="1"/>
  <c r="I410" i="1" s="1"/>
  <c r="I403" i="1" s="1"/>
  <c r="E405" i="1"/>
  <c r="D405" i="1"/>
  <c r="F398" i="1"/>
  <c r="J398" i="1" s="1"/>
  <c r="E398" i="1"/>
  <c r="D398" i="1"/>
  <c r="F397" i="1"/>
  <c r="I397" i="1" s="1"/>
  <c r="E397" i="1"/>
  <c r="D397" i="1"/>
  <c r="F396" i="1"/>
  <c r="K396" i="1" s="1"/>
  <c r="K400" i="1" s="1"/>
  <c r="E396" i="1"/>
  <c r="D396" i="1"/>
  <c r="F395" i="1"/>
  <c r="H395" i="1" s="1"/>
  <c r="E395" i="1"/>
  <c r="D395" i="1"/>
  <c r="F394" i="1"/>
  <c r="I394" i="1" s="1"/>
  <c r="I400" i="1" s="1"/>
  <c r="I391" i="1" s="1"/>
  <c r="E394" i="1"/>
  <c r="D394" i="1"/>
  <c r="D393" i="1"/>
  <c r="K391" i="1"/>
  <c r="F386" i="1"/>
  <c r="J386" i="1" s="1"/>
  <c r="E386" i="1"/>
  <c r="D386" i="1"/>
  <c r="F385" i="1"/>
  <c r="I385" i="1" s="1"/>
  <c r="E385" i="1"/>
  <c r="D385" i="1"/>
  <c r="F384" i="1"/>
  <c r="I384" i="1" s="1"/>
  <c r="E384" i="1"/>
  <c r="D384" i="1"/>
  <c r="F383" i="1"/>
  <c r="K383" i="1" s="1"/>
  <c r="K387" i="1" s="1"/>
  <c r="K378" i="1" s="1"/>
  <c r="E383" i="1"/>
  <c r="D383" i="1"/>
  <c r="F382" i="1"/>
  <c r="I382" i="1" s="1"/>
  <c r="E382" i="1"/>
  <c r="D382" i="1"/>
  <c r="E381" i="1"/>
  <c r="D381" i="1"/>
  <c r="F381" i="1" s="1"/>
  <c r="I381" i="1" s="1"/>
  <c r="I387" i="1" s="1"/>
  <c r="I378" i="1" s="1"/>
  <c r="D380" i="1"/>
  <c r="K374" i="1"/>
  <c r="F373" i="1"/>
  <c r="J373" i="1" s="1"/>
  <c r="E373" i="1"/>
  <c r="D373" i="1"/>
  <c r="F372" i="1"/>
  <c r="J372" i="1" s="1"/>
  <c r="J374" i="1" s="1"/>
  <c r="J367" i="1" s="1"/>
  <c r="E372" i="1"/>
  <c r="D372" i="1"/>
  <c r="F371" i="1"/>
  <c r="I371" i="1" s="1"/>
  <c r="E371" i="1"/>
  <c r="D371" i="1"/>
  <c r="F370" i="1"/>
  <c r="I370" i="1" s="1"/>
  <c r="E370" i="1"/>
  <c r="D370" i="1"/>
  <c r="D369" i="1"/>
  <c r="K367" i="1"/>
  <c r="K363" i="1"/>
  <c r="K352" i="1" s="1"/>
  <c r="J363" i="1"/>
  <c r="J352" i="1" s="1"/>
  <c r="F362" i="1"/>
  <c r="J362" i="1" s="1"/>
  <c r="E362" i="1"/>
  <c r="D362" i="1"/>
  <c r="F361" i="1"/>
  <c r="J361" i="1" s="1"/>
  <c r="F354" i="1" s="1"/>
  <c r="H354" i="1" s="1"/>
  <c r="H363" i="1" s="1"/>
  <c r="H352" i="1" s="1"/>
  <c r="E361" i="1"/>
  <c r="D361" i="1"/>
  <c r="F360" i="1"/>
  <c r="I360" i="1" s="1"/>
  <c r="I363" i="1" s="1"/>
  <c r="I352" i="1" s="1"/>
  <c r="E360" i="1"/>
  <c r="D360" i="1"/>
  <c r="F359" i="1"/>
  <c r="I359" i="1" s="1"/>
  <c r="E359" i="1"/>
  <c r="D359" i="1"/>
  <c r="F358" i="1"/>
  <c r="I358" i="1" s="1"/>
  <c r="E358" i="1"/>
  <c r="D358" i="1"/>
  <c r="F357" i="1"/>
  <c r="I357" i="1" s="1"/>
  <c r="E357" i="1"/>
  <c r="D357" i="1"/>
  <c r="F356" i="1"/>
  <c r="I356" i="1" s="1"/>
  <c r="E356" i="1"/>
  <c r="D356" i="1"/>
  <c r="F355" i="1"/>
  <c r="H355" i="1" s="1"/>
  <c r="E355" i="1"/>
  <c r="D355" i="1"/>
  <c r="D354" i="1"/>
  <c r="I346" i="1"/>
  <c r="I338" i="1" s="1"/>
  <c r="F345" i="1"/>
  <c r="J345" i="1" s="1"/>
  <c r="J346" i="1" s="1"/>
  <c r="J338" i="1" s="1"/>
  <c r="E345" i="1"/>
  <c r="D345" i="1"/>
  <c r="F344" i="1"/>
  <c r="K344" i="1" s="1"/>
  <c r="K346" i="1" s="1"/>
  <c r="K338" i="1" s="1"/>
  <c r="E344" i="1"/>
  <c r="D344" i="1"/>
  <c r="F343" i="1"/>
  <c r="I343" i="1" s="1"/>
  <c r="E343" i="1"/>
  <c r="D343" i="1"/>
  <c r="F342" i="1"/>
  <c r="J342" i="1" s="1"/>
  <c r="E342" i="1"/>
  <c r="D342" i="1"/>
  <c r="F341" i="1"/>
  <c r="I341" i="1" s="1"/>
  <c r="E341" i="1"/>
  <c r="D341" i="1"/>
  <c r="F340" i="1"/>
  <c r="H340" i="1" s="1"/>
  <c r="H346" i="1" s="1"/>
  <c r="H338" i="1" s="1"/>
  <c r="D340" i="1"/>
  <c r="J334" i="1"/>
  <c r="J327" i="1" s="1"/>
  <c r="F333" i="1"/>
  <c r="J333" i="1" s="1"/>
  <c r="F329" i="1" s="1"/>
  <c r="H329" i="1" s="1"/>
  <c r="H334" i="1" s="1"/>
  <c r="E333" i="1"/>
  <c r="D333" i="1"/>
  <c r="F332" i="1"/>
  <c r="K332" i="1" s="1"/>
  <c r="K334" i="1" s="1"/>
  <c r="E332" i="1"/>
  <c r="D332" i="1"/>
  <c r="F331" i="1"/>
  <c r="I331" i="1" s="1"/>
  <c r="I334" i="1" s="1"/>
  <c r="I327" i="1" s="1"/>
  <c r="E331" i="1"/>
  <c r="D331" i="1"/>
  <c r="F330" i="1"/>
  <c r="H330" i="1" s="1"/>
  <c r="E330" i="1"/>
  <c r="D330" i="1"/>
  <c r="D329" i="1"/>
  <c r="K327" i="1"/>
  <c r="K323" i="1"/>
  <c r="J323" i="1"/>
  <c r="J315" i="1" s="1"/>
  <c r="F322" i="1"/>
  <c r="J322" i="1" s="1"/>
  <c r="E322" i="1"/>
  <c r="D322" i="1"/>
  <c r="F321" i="1"/>
  <c r="J321" i="1" s="1"/>
  <c r="F317" i="1" s="1"/>
  <c r="H317" i="1" s="1"/>
  <c r="H323" i="1" s="1"/>
  <c r="E321" i="1"/>
  <c r="D321" i="1"/>
  <c r="F320" i="1"/>
  <c r="I320" i="1" s="1"/>
  <c r="E320" i="1"/>
  <c r="D320" i="1"/>
  <c r="F319" i="1"/>
  <c r="I319" i="1" s="1"/>
  <c r="I323" i="1" s="1"/>
  <c r="I315" i="1" s="1"/>
  <c r="E319" i="1"/>
  <c r="D319" i="1"/>
  <c r="F318" i="1"/>
  <c r="H318" i="1" s="1"/>
  <c r="E318" i="1"/>
  <c r="D318" i="1"/>
  <c r="D317" i="1"/>
  <c r="K315" i="1"/>
  <c r="I311" i="1"/>
  <c r="I305" i="1" s="1"/>
  <c r="H311" i="1"/>
  <c r="H305" i="1" s="1"/>
  <c r="G311" i="1"/>
  <c r="J310" i="1"/>
  <c r="D309" i="1"/>
  <c r="J308" i="1"/>
  <c r="F307" i="1"/>
  <c r="J307" i="1" s="1"/>
  <c r="E307" i="1"/>
  <c r="D307" i="1"/>
  <c r="K305" i="1"/>
  <c r="K301" i="1"/>
  <c r="K295" i="1" s="1"/>
  <c r="I301" i="1"/>
  <c r="H301" i="1"/>
  <c r="J300" i="1"/>
  <c r="D299" i="1"/>
  <c r="J298" i="1"/>
  <c r="J297" i="1"/>
  <c r="F297" i="1"/>
  <c r="E297" i="1"/>
  <c r="D297" i="1"/>
  <c r="I295" i="1"/>
  <c r="H295" i="1"/>
  <c r="K290" i="1"/>
  <c r="I290" i="1"/>
  <c r="I285" i="1" s="1"/>
  <c r="F289" i="1"/>
  <c r="J289" i="1" s="1"/>
  <c r="F288" i="1" s="1"/>
  <c r="H288" i="1" s="1"/>
  <c r="E289" i="1"/>
  <c r="D289" i="1"/>
  <c r="D288" i="1"/>
  <c r="F287" i="1"/>
  <c r="H287" i="1" s="1"/>
  <c r="E287" i="1"/>
  <c r="D287" i="1"/>
  <c r="L285" i="1"/>
  <c r="K285" i="1"/>
  <c r="K282" i="1"/>
  <c r="F281" i="1"/>
  <c r="J281" i="1" s="1"/>
  <c r="J282" i="1" s="1"/>
  <c r="J273" i="1" s="1"/>
  <c r="E281" i="1"/>
  <c r="D281" i="1"/>
  <c r="J280" i="1"/>
  <c r="F275" i="1" s="1"/>
  <c r="F280" i="1"/>
  <c r="E280" i="1"/>
  <c r="D280" i="1"/>
  <c r="I279" i="1"/>
  <c r="H279" i="1"/>
  <c r="F279" i="1"/>
  <c r="E279" i="1"/>
  <c r="D279" i="1"/>
  <c r="F278" i="1"/>
  <c r="H278" i="1" s="1"/>
  <c r="E278" i="1"/>
  <c r="D278" i="1"/>
  <c r="H277" i="1"/>
  <c r="F277" i="1"/>
  <c r="E277" i="1"/>
  <c r="D277" i="1"/>
  <c r="F276" i="1"/>
  <c r="I276" i="1" s="1"/>
  <c r="I282" i="1" s="1"/>
  <c r="I273" i="1" s="1"/>
  <c r="E276" i="1"/>
  <c r="D276" i="1"/>
  <c r="H275" i="1"/>
  <c r="D275" i="1"/>
  <c r="K273" i="1"/>
  <c r="K269" i="1"/>
  <c r="I269" i="1"/>
  <c r="J268" i="1"/>
  <c r="F268" i="1"/>
  <c r="E268" i="1"/>
  <c r="D268" i="1"/>
  <c r="J267" i="1"/>
  <c r="F267" i="1"/>
  <c r="E267" i="1"/>
  <c r="D267" i="1"/>
  <c r="H266" i="1"/>
  <c r="F266" i="1"/>
  <c r="E266" i="1"/>
  <c r="D266" i="1"/>
  <c r="D265" i="1"/>
  <c r="K263" i="1"/>
  <c r="I263" i="1"/>
  <c r="J259" i="1"/>
  <c r="F251" i="1" s="1"/>
  <c r="H251" i="1" s="1"/>
  <c r="H260" i="1" s="1"/>
  <c r="F259" i="1"/>
  <c r="E259" i="1"/>
  <c r="D259" i="1"/>
  <c r="J258" i="1"/>
  <c r="J260" i="1" s="1"/>
  <c r="F258" i="1"/>
  <c r="E258" i="1"/>
  <c r="D258" i="1"/>
  <c r="K257" i="1"/>
  <c r="K260" i="1" s="1"/>
  <c r="K249" i="1" s="1"/>
  <c r="F257" i="1"/>
  <c r="E257" i="1"/>
  <c r="D257" i="1"/>
  <c r="I256" i="1"/>
  <c r="F256" i="1"/>
  <c r="E256" i="1"/>
  <c r="D256" i="1"/>
  <c r="I255" i="1"/>
  <c r="F255" i="1"/>
  <c r="E255" i="1"/>
  <c r="D255" i="1"/>
  <c r="H254" i="1"/>
  <c r="F254" i="1"/>
  <c r="E254" i="1"/>
  <c r="D254" i="1"/>
  <c r="I253" i="1"/>
  <c r="F253" i="1"/>
  <c r="E253" i="1"/>
  <c r="D253" i="1"/>
  <c r="H252" i="1"/>
  <c r="F252" i="1"/>
  <c r="E252" i="1"/>
  <c r="D252" i="1"/>
  <c r="D251" i="1"/>
  <c r="J249" i="1"/>
  <c r="J244" i="1"/>
  <c r="F244" i="1"/>
  <c r="E244" i="1"/>
  <c r="D244" i="1"/>
  <c r="F243" i="1"/>
  <c r="K243" i="1" s="1"/>
  <c r="K245" i="1" s="1"/>
  <c r="K233" i="1" s="1"/>
  <c r="E243" i="1"/>
  <c r="D243" i="1"/>
  <c r="J242" i="1"/>
  <c r="J245" i="1" s="1"/>
  <c r="J233" i="1" s="1"/>
  <c r="F242" i="1"/>
  <c r="E242" i="1"/>
  <c r="D242" i="1"/>
  <c r="F241" i="1"/>
  <c r="I241" i="1" s="1"/>
  <c r="E241" i="1"/>
  <c r="D241" i="1"/>
  <c r="K240" i="1"/>
  <c r="F240" i="1"/>
  <c r="E240" i="1"/>
  <c r="D240" i="1"/>
  <c r="F239" i="1"/>
  <c r="I239" i="1" s="1"/>
  <c r="E239" i="1"/>
  <c r="D239" i="1"/>
  <c r="I238" i="1"/>
  <c r="F238" i="1"/>
  <c r="E238" i="1"/>
  <c r="D238" i="1"/>
  <c r="F237" i="1"/>
  <c r="I237" i="1" s="1"/>
  <c r="E237" i="1"/>
  <c r="D237" i="1"/>
  <c r="I236" i="1"/>
  <c r="F236" i="1"/>
  <c r="E236" i="1"/>
  <c r="D236" i="1"/>
  <c r="F235" i="1"/>
  <c r="H235" i="1" s="1"/>
  <c r="H245" i="1" s="1"/>
  <c r="D235" i="1"/>
  <c r="K229" i="1"/>
  <c r="J228" i="1"/>
  <c r="F220" i="1" s="1"/>
  <c r="F228" i="1"/>
  <c r="E228" i="1"/>
  <c r="D228" i="1"/>
  <c r="F227" i="1"/>
  <c r="J227" i="1" s="1"/>
  <c r="J229" i="1" s="1"/>
  <c r="J218" i="1" s="1"/>
  <c r="E227" i="1"/>
  <c r="D227" i="1"/>
  <c r="I226" i="1"/>
  <c r="F226" i="1"/>
  <c r="E226" i="1"/>
  <c r="D226" i="1"/>
  <c r="F225" i="1"/>
  <c r="I225" i="1" s="1"/>
  <c r="E225" i="1"/>
  <c r="D225" i="1"/>
  <c r="I224" i="1"/>
  <c r="F224" i="1"/>
  <c r="E224" i="1"/>
  <c r="D224" i="1"/>
  <c r="F223" i="1"/>
  <c r="H223" i="1" s="1"/>
  <c r="E223" i="1"/>
  <c r="D223" i="1"/>
  <c r="I222" i="1"/>
  <c r="F222" i="1"/>
  <c r="E222" i="1"/>
  <c r="D222" i="1"/>
  <c r="F221" i="1"/>
  <c r="H221" i="1" s="1"/>
  <c r="E221" i="1"/>
  <c r="D221" i="1"/>
  <c r="H220" i="1"/>
  <c r="H229" i="1" s="1"/>
  <c r="D220" i="1"/>
  <c r="K218" i="1"/>
  <c r="K214" i="1"/>
  <c r="K207" i="1" s="1"/>
  <c r="J213" i="1"/>
  <c r="F213" i="1"/>
  <c r="E213" i="1"/>
  <c r="D213" i="1"/>
  <c r="J212" i="1"/>
  <c r="F212" i="1"/>
  <c r="E212" i="1"/>
  <c r="D212" i="1"/>
  <c r="I211" i="1"/>
  <c r="I214" i="1" s="1"/>
  <c r="I207" i="1" s="1"/>
  <c r="F211" i="1"/>
  <c r="E211" i="1"/>
  <c r="D211" i="1"/>
  <c r="K210" i="1"/>
  <c r="F210" i="1"/>
  <c r="E210" i="1"/>
  <c r="D210" i="1"/>
  <c r="D209" i="1"/>
  <c r="J203" i="1"/>
  <c r="H203" i="1"/>
  <c r="H194" i="1" s="1"/>
  <c r="J202" i="1"/>
  <c r="F202" i="1"/>
  <c r="E202" i="1"/>
  <c r="D202" i="1"/>
  <c r="F201" i="1"/>
  <c r="K201" i="1" s="1"/>
  <c r="K203" i="1" s="1"/>
  <c r="K194" i="1" s="1"/>
  <c r="E201" i="1"/>
  <c r="D201" i="1"/>
  <c r="J200" i="1"/>
  <c r="F196" i="1" s="1"/>
  <c r="H196" i="1" s="1"/>
  <c r="F200" i="1"/>
  <c r="E200" i="1"/>
  <c r="D200" i="1"/>
  <c r="F199" i="1"/>
  <c r="I199" i="1" s="1"/>
  <c r="E199" i="1"/>
  <c r="D199" i="1"/>
  <c r="D198" i="1"/>
  <c r="F197" i="1"/>
  <c r="I197" i="1" s="1"/>
  <c r="E197" i="1"/>
  <c r="D197" i="1"/>
  <c r="D196" i="1"/>
  <c r="J194" i="1"/>
  <c r="J189" i="1"/>
  <c r="F189" i="1"/>
  <c r="E189" i="1"/>
  <c r="D189" i="1"/>
  <c r="F188" i="1"/>
  <c r="K188" i="1" s="1"/>
  <c r="K190" i="1" s="1"/>
  <c r="K181" i="1" s="1"/>
  <c r="E188" i="1"/>
  <c r="D188" i="1"/>
  <c r="F187" i="1"/>
  <c r="I187" i="1" s="1"/>
  <c r="E187" i="1"/>
  <c r="D187" i="1"/>
  <c r="F186" i="1"/>
  <c r="J186" i="1" s="1"/>
  <c r="E186" i="1"/>
  <c r="D186" i="1"/>
  <c r="G185" i="1"/>
  <c r="I185" i="1" s="1"/>
  <c r="I190" i="1" s="1"/>
  <c r="I181" i="1" s="1"/>
  <c r="F185" i="1"/>
  <c r="E185" i="1"/>
  <c r="D185" i="1"/>
  <c r="F184" i="1"/>
  <c r="H184" i="1" s="1"/>
  <c r="E184" i="1"/>
  <c r="D184" i="1"/>
  <c r="F183" i="1"/>
  <c r="H183" i="1" s="1"/>
  <c r="H190" i="1" s="1"/>
  <c r="D183" i="1"/>
  <c r="F176" i="1"/>
  <c r="K176" i="1" s="1"/>
  <c r="K177" i="1" s="1"/>
  <c r="K168" i="1" s="1"/>
  <c r="E176" i="1"/>
  <c r="D176" i="1"/>
  <c r="J175" i="1"/>
  <c r="J177" i="1" s="1"/>
  <c r="J168" i="1" s="1"/>
  <c r="F175" i="1"/>
  <c r="E175" i="1"/>
  <c r="D175" i="1"/>
  <c r="F174" i="1"/>
  <c r="E174" i="1"/>
  <c r="E198" i="1" s="1"/>
  <c r="C174" i="1"/>
  <c r="C198" i="1" s="1"/>
  <c r="F173" i="1"/>
  <c r="I173" i="1" s="1"/>
  <c r="E173" i="1"/>
  <c r="D173" i="1"/>
  <c r="G172" i="1"/>
  <c r="F172" i="1"/>
  <c r="E172" i="1"/>
  <c r="D172" i="1"/>
  <c r="F171" i="1"/>
  <c r="H171" i="1" s="1"/>
  <c r="E171" i="1"/>
  <c r="D171" i="1"/>
  <c r="F170" i="1"/>
  <c r="H170" i="1" s="1"/>
  <c r="H177" i="1" s="1"/>
  <c r="D170" i="1"/>
  <c r="I164" i="1"/>
  <c r="I156" i="1" s="1"/>
  <c r="J163" i="1"/>
  <c r="F163" i="1"/>
  <c r="E163" i="1"/>
  <c r="D163" i="1"/>
  <c r="J162" i="1"/>
  <c r="J164" i="1" s="1"/>
  <c r="J156" i="1" s="1"/>
  <c r="F162" i="1"/>
  <c r="E162" i="1"/>
  <c r="D162" i="1"/>
  <c r="K161" i="1"/>
  <c r="K164" i="1" s="1"/>
  <c r="K156" i="1" s="1"/>
  <c r="F161" i="1"/>
  <c r="E161" i="1"/>
  <c r="D161" i="1"/>
  <c r="I160" i="1"/>
  <c r="F160" i="1"/>
  <c r="E160" i="1"/>
  <c r="D160" i="1"/>
  <c r="P159" i="1"/>
  <c r="I159" i="1"/>
  <c r="F159" i="1"/>
  <c r="E159" i="1"/>
  <c r="D159" i="1"/>
  <c r="P158" i="1"/>
  <c r="F158" i="1"/>
  <c r="H158" i="1" s="1"/>
  <c r="H164" i="1" s="1"/>
  <c r="D158" i="1"/>
  <c r="P156" i="1"/>
  <c r="P155" i="1"/>
  <c r="P154" i="1"/>
  <c r="K152" i="1"/>
  <c r="H152" i="1"/>
  <c r="H144" i="1" s="1"/>
  <c r="J151" i="1"/>
  <c r="F151" i="1"/>
  <c r="E151" i="1"/>
  <c r="D151" i="1"/>
  <c r="J150" i="1"/>
  <c r="F146" i="1" s="1"/>
  <c r="F150" i="1"/>
  <c r="E150" i="1"/>
  <c r="D150" i="1"/>
  <c r="K149" i="1"/>
  <c r="F149" i="1"/>
  <c r="E149" i="1"/>
  <c r="D149" i="1"/>
  <c r="J148" i="1"/>
  <c r="F148" i="1"/>
  <c r="E148" i="1"/>
  <c r="D148" i="1"/>
  <c r="I147" i="1"/>
  <c r="I152" i="1" s="1"/>
  <c r="F147" i="1"/>
  <c r="E147" i="1"/>
  <c r="D147" i="1"/>
  <c r="H146" i="1"/>
  <c r="D146" i="1"/>
  <c r="K144" i="1"/>
  <c r="I144" i="1"/>
  <c r="K141" i="1"/>
  <c r="F140" i="1"/>
  <c r="J140" i="1" s="1"/>
  <c r="E140" i="1"/>
  <c r="D140" i="1"/>
  <c r="K139" i="1"/>
  <c r="F139" i="1"/>
  <c r="E139" i="1"/>
  <c r="D139" i="1"/>
  <c r="F138" i="1"/>
  <c r="J138" i="1" s="1"/>
  <c r="E138" i="1"/>
  <c r="D138" i="1"/>
  <c r="I137" i="1"/>
  <c r="F137" i="1"/>
  <c r="E137" i="1"/>
  <c r="D137" i="1"/>
  <c r="F136" i="1"/>
  <c r="I136" i="1" s="1"/>
  <c r="I141" i="1" s="1"/>
  <c r="I133" i="1" s="1"/>
  <c r="E136" i="1"/>
  <c r="D136" i="1"/>
  <c r="D135" i="1"/>
  <c r="K133" i="1"/>
  <c r="J125" i="1"/>
  <c r="F125" i="1"/>
  <c r="E125" i="1"/>
  <c r="D125" i="1"/>
  <c r="J124" i="1"/>
  <c r="J126" i="1" s="1"/>
  <c r="J117" i="1" s="1"/>
  <c r="E124" i="1"/>
  <c r="F123" i="1"/>
  <c r="K123" i="1" s="1"/>
  <c r="K126" i="1" s="1"/>
  <c r="K117" i="1" s="1"/>
  <c r="E123" i="1"/>
  <c r="D123" i="1"/>
  <c r="I122" i="1"/>
  <c r="F122" i="1"/>
  <c r="E122" i="1"/>
  <c r="D122" i="1"/>
  <c r="F121" i="1"/>
  <c r="I121" i="1" s="1"/>
  <c r="E121" i="1"/>
  <c r="D121" i="1"/>
  <c r="I120" i="1"/>
  <c r="F120" i="1"/>
  <c r="E120" i="1"/>
  <c r="D120" i="1"/>
  <c r="D119" i="1"/>
  <c r="H113" i="1"/>
  <c r="H104" i="1" s="1"/>
  <c r="J112" i="1"/>
  <c r="F106" i="1" s="1"/>
  <c r="F112" i="1"/>
  <c r="F124" i="1" s="1"/>
  <c r="E112" i="1"/>
  <c r="D112" i="1"/>
  <c r="D124" i="1" s="1"/>
  <c r="F111" i="1"/>
  <c r="K111" i="1" s="1"/>
  <c r="K113" i="1" s="1"/>
  <c r="K104" i="1" s="1"/>
  <c r="E111" i="1"/>
  <c r="D111" i="1"/>
  <c r="F110" i="1"/>
  <c r="E110" i="1"/>
  <c r="D110" i="1"/>
  <c r="J109" i="1"/>
  <c r="J113" i="1" s="1"/>
  <c r="J104" i="1" s="1"/>
  <c r="F109" i="1"/>
  <c r="E109" i="1"/>
  <c r="D109" i="1"/>
  <c r="I108" i="1"/>
  <c r="F108" i="1"/>
  <c r="E108" i="1"/>
  <c r="D108" i="1"/>
  <c r="I107" i="1"/>
  <c r="F107" i="1"/>
  <c r="E107" i="1"/>
  <c r="D107" i="1"/>
  <c r="H106" i="1"/>
  <c r="D106" i="1"/>
  <c r="K100" i="1"/>
  <c r="K94" i="1" s="1"/>
  <c r="I100" i="1"/>
  <c r="F99" i="1"/>
  <c r="J99" i="1" s="1"/>
  <c r="E99" i="1"/>
  <c r="D99" i="1"/>
  <c r="J98" i="1"/>
  <c r="F98" i="1"/>
  <c r="E98" i="1"/>
  <c r="D98" i="1"/>
  <c r="F97" i="1"/>
  <c r="H97" i="1" s="1"/>
  <c r="E97" i="1"/>
  <c r="D97" i="1"/>
  <c r="D96" i="1"/>
  <c r="I94" i="1"/>
  <c r="I90" i="1"/>
  <c r="I84" i="1" s="1"/>
  <c r="F89" i="1"/>
  <c r="J89" i="1" s="1"/>
  <c r="E89" i="1"/>
  <c r="D89" i="1"/>
  <c r="K88" i="1"/>
  <c r="K90" i="1" s="1"/>
  <c r="K84" i="1" s="1"/>
  <c r="F88" i="1"/>
  <c r="E88" i="1"/>
  <c r="D88" i="1"/>
  <c r="F87" i="1"/>
  <c r="H87" i="1" s="1"/>
  <c r="E87" i="1"/>
  <c r="D87" i="1"/>
  <c r="D86" i="1"/>
  <c r="K80" i="1"/>
  <c r="K76" i="1" s="1"/>
  <c r="I80" i="1"/>
  <c r="J79" i="1"/>
  <c r="F79" i="1"/>
  <c r="D78" i="1"/>
  <c r="I76" i="1"/>
  <c r="K72" i="1"/>
  <c r="K67" i="1" s="1"/>
  <c r="I72" i="1"/>
  <c r="I67" i="1" s="1"/>
  <c r="J71" i="1"/>
  <c r="F71" i="1"/>
  <c r="E71" i="1"/>
  <c r="D71" i="1"/>
  <c r="J70" i="1"/>
  <c r="F70" i="1"/>
  <c r="E70" i="1"/>
  <c r="E79" i="1" s="1"/>
  <c r="D70" i="1"/>
  <c r="D79" i="1" s="1"/>
  <c r="D69" i="1"/>
  <c r="K62" i="1"/>
  <c r="K58" i="1" s="1"/>
  <c r="J62" i="1"/>
  <c r="J58" i="1" s="1"/>
  <c r="I62" i="1"/>
  <c r="I58" i="1" s="1"/>
  <c r="J61" i="1"/>
  <c r="F61" i="1"/>
  <c r="E61" i="1"/>
  <c r="D61" i="1"/>
  <c r="H60" i="1"/>
  <c r="H62" i="1" s="1"/>
  <c r="F60" i="1"/>
  <c r="D60" i="1"/>
  <c r="J55" i="1"/>
  <c r="J51" i="1" s="1"/>
  <c r="I55" i="1"/>
  <c r="J54" i="1"/>
  <c r="F54" i="1"/>
  <c r="I54" i="1" s="1"/>
  <c r="E54" i="1"/>
  <c r="D54" i="1"/>
  <c r="F53" i="1"/>
  <c r="K53" i="1" s="1"/>
  <c r="K55" i="1" s="1"/>
  <c r="K51" i="1" s="1"/>
  <c r="E53" i="1"/>
  <c r="D53" i="1"/>
  <c r="F52" i="1"/>
  <c r="H52" i="1" s="1"/>
  <c r="H55" i="1" s="1"/>
  <c r="D52" i="1"/>
  <c r="I51" i="1"/>
  <c r="F46" i="1"/>
  <c r="K46" i="1" s="1"/>
  <c r="K47" i="1" s="1"/>
  <c r="E46" i="1"/>
  <c r="D46" i="1"/>
  <c r="I45" i="1"/>
  <c r="F45" i="1"/>
  <c r="J45" i="1" s="1"/>
  <c r="J47" i="1" s="1"/>
  <c r="E45" i="1"/>
  <c r="D45" i="1"/>
  <c r="F44" i="1"/>
  <c r="I44" i="1" s="1"/>
  <c r="E44" i="1"/>
  <c r="D44" i="1"/>
  <c r="F43" i="1"/>
  <c r="I43" i="1" s="1"/>
  <c r="E43" i="1"/>
  <c r="D43" i="1"/>
  <c r="F42" i="1"/>
  <c r="I42" i="1" s="1"/>
  <c r="E42" i="1"/>
  <c r="D42" i="1"/>
  <c r="F41" i="1"/>
  <c r="I41" i="1" s="1"/>
  <c r="I47" i="1" s="1"/>
  <c r="E41" i="1"/>
  <c r="D41" i="1"/>
  <c r="F40" i="1"/>
  <c r="H40" i="1" s="1"/>
  <c r="E40" i="1"/>
  <c r="D40" i="1"/>
  <c r="F39" i="1"/>
  <c r="H39" i="1" s="1"/>
  <c r="H47" i="1" s="1"/>
  <c r="E39" i="1"/>
  <c r="D39" i="1"/>
  <c r="K37" i="1"/>
  <c r="J37" i="1"/>
  <c r="I37" i="1"/>
  <c r="H37" i="1"/>
  <c r="K34" i="1"/>
  <c r="K30" i="1" s="1"/>
  <c r="I34" i="1"/>
  <c r="F33" i="1"/>
  <c r="J33" i="1" s="1"/>
  <c r="E33" i="1"/>
  <c r="D33" i="1"/>
  <c r="D32" i="1"/>
  <c r="I30" i="1"/>
  <c r="K27" i="1"/>
  <c r="K23" i="1" s="1"/>
  <c r="I27" i="1"/>
  <c r="I23" i="1" s="1"/>
  <c r="H27" i="1"/>
  <c r="F26" i="1"/>
  <c r="J26" i="1" s="1"/>
  <c r="E26" i="1"/>
  <c r="D26" i="1"/>
  <c r="F25" i="1"/>
  <c r="J25" i="1" s="1"/>
  <c r="E25" i="1"/>
  <c r="D25" i="1"/>
  <c r="H23" i="1"/>
  <c r="J20" i="1"/>
  <c r="H20" i="1"/>
  <c r="F13" i="1" s="1"/>
  <c r="K19" i="1"/>
  <c r="F19" i="1"/>
  <c r="E19" i="1"/>
  <c r="D19" i="1"/>
  <c r="F18" i="1"/>
  <c r="K18" i="1" s="1"/>
  <c r="K20" i="1" s="1"/>
  <c r="K13" i="1" s="1"/>
  <c r="E18" i="1"/>
  <c r="D18" i="1"/>
  <c r="J17" i="1"/>
  <c r="F17" i="1"/>
  <c r="E17" i="1"/>
  <c r="D17" i="1"/>
  <c r="F16" i="1"/>
  <c r="I16" i="1" s="1"/>
  <c r="I20" i="1" s="1"/>
  <c r="I13" i="1" s="1"/>
  <c r="E16" i="1"/>
  <c r="D16" i="1"/>
  <c r="I15" i="1"/>
  <c r="F15" i="1"/>
  <c r="E15" i="1"/>
  <c r="D15" i="1"/>
  <c r="J13" i="1"/>
  <c r="H13" i="1"/>
  <c r="H218" i="1" l="1"/>
  <c r="H249" i="1"/>
  <c r="J90" i="1"/>
  <c r="J84" i="1" s="1"/>
  <c r="F86" i="1"/>
  <c r="H86" i="1" s="1"/>
  <c r="H90" i="1" s="1"/>
  <c r="H156" i="1"/>
  <c r="F156" i="1"/>
  <c r="F51" i="1"/>
  <c r="H51" i="1"/>
  <c r="J141" i="1"/>
  <c r="J133" i="1" s="1"/>
  <c r="F135" i="1"/>
  <c r="H135" i="1" s="1"/>
  <c r="H141" i="1" s="1"/>
  <c r="H168" i="1"/>
  <c r="F315" i="1"/>
  <c r="H315" i="1"/>
  <c r="F37" i="1"/>
  <c r="J34" i="1"/>
  <c r="J30" i="1" s="1"/>
  <c r="F32" i="1"/>
  <c r="H32" i="1" s="1"/>
  <c r="H34" i="1" s="1"/>
  <c r="F327" i="1"/>
  <c r="H327" i="1"/>
  <c r="H181" i="1"/>
  <c r="F181" i="1"/>
  <c r="J27" i="1"/>
  <c r="H58" i="1"/>
  <c r="F58" i="1"/>
  <c r="H233" i="1"/>
  <c r="F233" i="1"/>
  <c r="F309" i="1"/>
  <c r="J309" i="1" s="1"/>
  <c r="J311" i="1" s="1"/>
  <c r="F352" i="1"/>
  <c r="F198" i="1"/>
  <c r="I198" i="1" s="1"/>
  <c r="I203" i="1" s="1"/>
  <c r="I174" i="1"/>
  <c r="F369" i="1"/>
  <c r="H369" i="1" s="1"/>
  <c r="H374" i="1" s="1"/>
  <c r="H367" i="1" s="1"/>
  <c r="F367" i="1" s="1"/>
  <c r="J472" i="1"/>
  <c r="J461" i="1" s="1"/>
  <c r="F466" i="1"/>
  <c r="H466" i="1" s="1"/>
  <c r="H472" i="1" s="1"/>
  <c r="H461" i="1" s="1"/>
  <c r="F478" i="1"/>
  <c r="H478" i="1" s="1"/>
  <c r="H483" i="1" s="1"/>
  <c r="H476" i="1" s="1"/>
  <c r="J483" i="1"/>
  <c r="J476" i="1" s="1"/>
  <c r="I172" i="1"/>
  <c r="H282" i="1"/>
  <c r="H273" i="1" s="1"/>
  <c r="F273" i="1" s="1"/>
  <c r="I126" i="1"/>
  <c r="I117" i="1" s="1"/>
  <c r="J72" i="1"/>
  <c r="J67" i="1" s="1"/>
  <c r="J152" i="1"/>
  <c r="J144" i="1" s="1"/>
  <c r="J214" i="1"/>
  <c r="J207" i="1" s="1"/>
  <c r="I472" i="1"/>
  <c r="I461" i="1" s="1"/>
  <c r="J190" i="1"/>
  <c r="J181" i="1" s="1"/>
  <c r="I245" i="1"/>
  <c r="I233" i="1" s="1"/>
  <c r="J290" i="1"/>
  <c r="J285" i="1" s="1"/>
  <c r="F265" i="1"/>
  <c r="H265" i="1" s="1"/>
  <c r="H269" i="1" s="1"/>
  <c r="H263" i="1" s="1"/>
  <c r="F263" i="1" s="1"/>
  <c r="F299" i="1"/>
  <c r="J299" i="1" s="1"/>
  <c r="J301" i="1" s="1"/>
  <c r="J295" i="1" s="1"/>
  <c r="I374" i="1"/>
  <c r="I367" i="1" s="1"/>
  <c r="J387" i="1"/>
  <c r="J378" i="1" s="1"/>
  <c r="F380" i="1"/>
  <c r="H380" i="1" s="1"/>
  <c r="H387" i="1" s="1"/>
  <c r="H378" i="1" s="1"/>
  <c r="J80" i="1"/>
  <c r="J76" i="1" s="1"/>
  <c r="F78" i="1"/>
  <c r="H78" i="1" s="1"/>
  <c r="H80" i="1" s="1"/>
  <c r="F119" i="1"/>
  <c r="H119" i="1" s="1"/>
  <c r="H126" i="1" s="1"/>
  <c r="F144" i="1"/>
  <c r="I260" i="1"/>
  <c r="I249" i="1" s="1"/>
  <c r="J269" i="1"/>
  <c r="J263" i="1" s="1"/>
  <c r="H290" i="1"/>
  <c r="H285" i="1" s="1"/>
  <c r="F285" i="1" s="1"/>
  <c r="J445" i="1"/>
  <c r="J436" i="1" s="1"/>
  <c r="F440" i="1"/>
  <c r="H440" i="1" s="1"/>
  <c r="H445" i="1" s="1"/>
  <c r="H436" i="1" s="1"/>
  <c r="I458" i="1"/>
  <c r="I449" i="1" s="1"/>
  <c r="F449" i="1" s="1"/>
  <c r="F69" i="1"/>
  <c r="H69" i="1" s="1"/>
  <c r="H72" i="1" s="1"/>
  <c r="I111" i="1"/>
  <c r="I113" i="1" s="1"/>
  <c r="F209" i="1"/>
  <c r="H209" i="1" s="1"/>
  <c r="H214" i="1" s="1"/>
  <c r="F338" i="1"/>
  <c r="J400" i="1"/>
  <c r="J391" i="1" s="1"/>
  <c r="F393" i="1"/>
  <c r="H393" i="1" s="1"/>
  <c r="H400" i="1" s="1"/>
  <c r="I495" i="1"/>
  <c r="I487" i="1" s="1"/>
  <c r="J100" i="1"/>
  <c r="J94" i="1" s="1"/>
  <c r="F96" i="1"/>
  <c r="H96" i="1" s="1"/>
  <c r="H100" i="1" s="1"/>
  <c r="I229" i="1"/>
  <c r="I218" i="1" s="1"/>
  <c r="J410" i="1"/>
  <c r="J403" i="1" s="1"/>
  <c r="F406" i="1"/>
  <c r="H406" i="1" s="1"/>
  <c r="H410" i="1" s="1"/>
  <c r="H403" i="1" s="1"/>
  <c r="F403" i="1" s="1"/>
  <c r="J432" i="1"/>
  <c r="J425" i="1" s="1"/>
  <c r="F425" i="1" s="1"/>
  <c r="I445" i="1"/>
  <c r="I436" i="1" s="1"/>
  <c r="I483" i="1"/>
  <c r="I476" i="1" s="1"/>
  <c r="J495" i="1"/>
  <c r="J487" i="1" s="1"/>
  <c r="F489" i="1"/>
  <c r="H489" i="1" s="1"/>
  <c r="H495" i="1" s="1"/>
  <c r="H487" i="1" s="1"/>
  <c r="F487" i="1" s="1"/>
  <c r="I194" i="1" l="1"/>
  <c r="F194" i="1"/>
  <c r="J305" i="1"/>
  <c r="F305" i="1"/>
  <c r="F476" i="1"/>
  <c r="I104" i="1"/>
  <c r="F104" i="1"/>
  <c r="H207" i="1"/>
  <c r="F207" i="1"/>
  <c r="F461" i="1"/>
  <c r="H84" i="1"/>
  <c r="F84" i="1"/>
  <c r="H30" i="1"/>
  <c r="F30" i="1"/>
  <c r="F249" i="1"/>
  <c r="H133" i="1"/>
  <c r="F133" i="1"/>
  <c r="H76" i="1"/>
  <c r="F76" i="1"/>
  <c r="F94" i="1"/>
  <c r="H94" i="1"/>
  <c r="H67" i="1"/>
  <c r="F67" i="1"/>
  <c r="F436" i="1"/>
  <c r="F23" i="1"/>
  <c r="J23" i="1"/>
  <c r="F218" i="1"/>
  <c r="F117" i="1"/>
  <c r="H117" i="1"/>
  <c r="H391" i="1"/>
  <c r="F391" i="1"/>
  <c r="F378" i="1"/>
  <c r="I177" i="1"/>
  <c r="F295" i="1"/>
  <c r="I168" i="1" l="1"/>
  <c r="F168" i="1"/>
</calcChain>
</file>

<file path=xl/sharedStrings.xml><?xml version="1.0" encoding="utf-8"?>
<sst xmlns="http://schemas.openxmlformats.org/spreadsheetml/2006/main" count="1008" uniqueCount="133">
  <si>
    <t>EMPRESA DE OBRAS SANITARIAS DE CALDAS EMPOCALDAS S.A E.S.P</t>
  </si>
  <si>
    <t xml:space="preserve">SECCIONAL MARQUETALIA </t>
  </si>
  <si>
    <t>OBJETO:</t>
  </si>
  <si>
    <t>CONSTRUCCION RED DE ALCANTARILLADO, SECTOR ALEGRIAS DEL MUNICIPIO DE MARQUETALIA CALDAS</t>
  </si>
  <si>
    <t>MARQUETALIA, CALDAS</t>
  </si>
  <si>
    <t>FECHA: AGOSTO DE 2021</t>
  </si>
  <si>
    <t>ANALISIS DE PRECIOS UNITARIOS</t>
  </si>
  <si>
    <t>1. PRELIMINARES</t>
  </si>
  <si>
    <t>ITEM No.</t>
  </si>
  <si>
    <t>Concepto</t>
  </si>
  <si>
    <t>Unidad</t>
  </si>
  <si>
    <t>Costo Directo</t>
  </si>
  <si>
    <t>H y E</t>
  </si>
  <si>
    <t>Materiales</t>
  </si>
  <si>
    <t>Mano de Obra</t>
  </si>
  <si>
    <t>Otros</t>
  </si>
  <si>
    <t>Sumistro, transporte e instalación de Barrera con Bombones Plásticos, Cinta de Seguridad (Reutilizable por tramos, incluye traslado entre tramos)</t>
  </si>
  <si>
    <t>Ml</t>
  </si>
  <si>
    <t>Código</t>
  </si>
  <si>
    <t>Descripción</t>
  </si>
  <si>
    <t>Costo. Unitario</t>
  </si>
  <si>
    <t>Cantidad</t>
  </si>
  <si>
    <t>2.6</t>
  </si>
  <si>
    <t>2.8</t>
  </si>
  <si>
    <t>12.1</t>
  </si>
  <si>
    <t xml:space="preserve"> Localización y Replanteo  (incluye topografía y plano récord)</t>
  </si>
  <si>
    <t>Roceria y Limpieza</t>
  </si>
  <si>
    <t>M2</t>
  </si>
  <si>
    <t>3.1</t>
  </si>
  <si>
    <t>%</t>
  </si>
  <si>
    <t>1.2</t>
  </si>
  <si>
    <t>Suministro, transporte e instalacion señal preventiva, reglamentaria e informativa</t>
  </si>
  <si>
    <t>UN</t>
  </si>
  <si>
    <t>13.12</t>
  </si>
  <si>
    <t xml:space="preserve">Manejo-Movilización, retiro y disposicion escombros/Sobrantes y material de excavación en Vehículo Automotor hasta una distancia de 10 Km </t>
  </si>
  <si>
    <t>M3</t>
  </si>
  <si>
    <t xml:space="preserve"> Descapote</t>
  </si>
  <si>
    <t>2. EXCAVACIONES Y LLENOS</t>
  </si>
  <si>
    <t xml:space="preserve"> Excavación en material comun, Conglomerado - 0.0 a 3.0 Mt  (inc medidas de seguridad)      </t>
  </si>
  <si>
    <t xml:space="preserve"> Excavación en material comun, Conglomerado - 3.0 a 5.0 Mt   (inc medidas de seguridad)      </t>
  </si>
  <si>
    <t>Manejo-Movilización Escombros/Sobrantes Vehículo Automotor hasta una distancia de 20 km(incluye cargue y descargue)</t>
  </si>
  <si>
    <t>12.3</t>
  </si>
  <si>
    <t>11.26</t>
  </si>
  <si>
    <t>Rellenos Compactados con Material de Obra, inlcuye acarreos internos</t>
  </si>
  <si>
    <t>11.1</t>
  </si>
  <si>
    <t>Suministro, transporte e instalación entibado horizontal/vertical  tipo 1 (h de 0,00 a 2,00 m) incluye tablas de 0,04*0,20*3 , cuña en madera y cuarton</t>
  </si>
  <si>
    <t>ML</t>
  </si>
  <si>
    <t>Suministro transporte e instalacion entibado en madera Tipo II,  (H de 2,00 a 3,00 m)</t>
  </si>
  <si>
    <t>6.10</t>
  </si>
  <si>
    <t>3. RED DE ALCANTARILLADO</t>
  </si>
  <si>
    <t>Suministro, Transporte e Instalación Tubería Pvc Corrugada 250 m.m. (10") para Alcantarillado incluye accesorios y adhesivos</t>
  </si>
  <si>
    <t>20.4</t>
  </si>
  <si>
    <t>20.29</t>
  </si>
  <si>
    <t>Suministro, Transporte e Instalación Tubería PEAD PE 100 PN 16 200 mm  8" para sifón invertido incluye termofusión</t>
  </si>
  <si>
    <t>Suministro, Transporte e Instalación Tubería Pvc Corrugada 150 m.m. (6") para Alcantarillado incluye accesorios y adhesivos</t>
  </si>
  <si>
    <t>20.1.5</t>
  </si>
  <si>
    <t>Suministro, transporte e instalación Cámara Circular de Inspección/Caída D=1.20 m. en Concreto 21 Mpa, según especificaciones técnicas y planos</t>
  </si>
  <si>
    <t>11.11</t>
  </si>
  <si>
    <t xml:space="preserve"> Acero de Refuerzo de 1/2" y 1 1/4" de 420 Mpa (4200 Kg/cm2)  o 60000 psi. Incluye alambre de amarre. </t>
  </si>
  <si>
    <t>Suministro, transporte e instalación Base-Cañuela Cámara Circular Inspec D=1.20 m en Concreto 21 Mpa, según especificaciones técnicas y planos</t>
  </si>
  <si>
    <t>Un</t>
  </si>
  <si>
    <t>4.8</t>
  </si>
  <si>
    <t>Suministro, transporte e instalación de losa de concreto mr 42 kg/cm 21.20mx1.20m e= 0.30 m y Aro-Tapa con tapa HD D=0.60 m. p/Cámara de Inspección, según especificaciones técnicas y planos</t>
  </si>
  <si>
    <t>30.3</t>
  </si>
  <si>
    <t>Suministro, transporte e instalacion Arena Limpia, inlcuye acarreos, proteccion de material para llenos y elementos de seguridad</t>
  </si>
  <si>
    <t>5.6</t>
  </si>
  <si>
    <t xml:space="preserve">Suministro, transporte e instalacion concreto estructural de 28 Mpa impermeabilizado para anclaje de tubería </t>
  </si>
  <si>
    <t>4.7</t>
  </si>
  <si>
    <t>Suministro, transporte e instalación de purgas, incluye TEE HD 8X4 B*B, válvula de compuerta elástica HD 4" Bridada, termofusión y demás accesorios</t>
  </si>
  <si>
    <t>un</t>
  </si>
  <si>
    <t>3.10.</t>
  </si>
  <si>
    <t>Suministro, transporte e instalación caja de Purga en concreto de 21 MPA (1.30x1.30x1.30) Y ESPESOR 0.15m (Incluye acero de refuerzo y tubería de desagüe PVC 4")</t>
  </si>
  <si>
    <t>11.3</t>
  </si>
  <si>
    <t>23.7.6</t>
  </si>
  <si>
    <t>3.11.</t>
  </si>
  <si>
    <t xml:space="preserve"> Demolición en concreto hidráulico (pavimento) </t>
  </si>
  <si>
    <t>m3</t>
  </si>
  <si>
    <t>3.12.</t>
  </si>
  <si>
    <t>Suministro, transporte e instalación de concreto hidraulico MR 42 Kg/cm2 para reconstruccion de pavimento e= 0.2 m</t>
  </si>
  <si>
    <t>3.13.</t>
  </si>
  <si>
    <t>CORTE  DE PAVIMENTOS DE CONCRETO HIDRÁULICO</t>
  </si>
  <si>
    <t>m</t>
  </si>
  <si>
    <t>4. DOMICILIARIAS</t>
  </si>
  <si>
    <t>4.1.</t>
  </si>
  <si>
    <t>Excavación varias en tierra, inc  trasiegos internos y medidas de protección</t>
  </si>
  <si>
    <t>MOB005</t>
  </si>
  <si>
    <t>-</t>
  </si>
  <si>
    <t>MOB011</t>
  </si>
  <si>
    <t>Acarreo horizontal</t>
  </si>
  <si>
    <t>%MO</t>
  </si>
  <si>
    <t>EQU001</t>
  </si>
  <si>
    <t>Control de aguas</t>
  </si>
  <si>
    <t>Excavación varias en conglomerado, inc  trasiegos internos y medidas de protección</t>
  </si>
  <si>
    <t xml:space="preserve">Suministro, transporte e instalación Caja de Inspección Empalme domiciliario  (0,60x0,60 m) en Concreto 21 Mpa incluye tapa </t>
  </si>
  <si>
    <t>13.11</t>
  </si>
  <si>
    <t>Suministro, transporte e instalación de afirmado tipo INVIAS  inlcuye acarreos</t>
  </si>
  <si>
    <t>11.2</t>
  </si>
  <si>
    <t>5.15</t>
  </si>
  <si>
    <t>Suministro, transporte e instalacion de silla yee 250 mm x 160 mm. Incluye accesorios.</t>
  </si>
  <si>
    <t>5. VIADUCTO</t>
  </si>
  <si>
    <t>Suministro, Transporte e Instalación Concreto para estructuras de 21 MPa, incluye formaleta, vibrado y curado.</t>
  </si>
  <si>
    <t>4.9</t>
  </si>
  <si>
    <t>Suministro, Transporte e Instalación Acero de Refuerzo de 1/2" y 1 1/4" de 420 Mpa (4200 Kg/cm2)  o 60000 psi. Incluye alambre de amarre. Según planos y especificaciones técnicas.</t>
  </si>
  <si>
    <t>Kg</t>
  </si>
  <si>
    <t>6.2</t>
  </si>
  <si>
    <t>6.4</t>
  </si>
  <si>
    <t>Suministro e instalacion de estructura en perfileria metálica, soldadura, anticorrosivo y pintura. Incluye elementos de amarre como pernos y platinas de refuerzo. Según planos y especificaciones técnicas.</t>
  </si>
  <si>
    <t>6.35</t>
  </si>
  <si>
    <t>4.15</t>
  </si>
  <si>
    <t>6.53</t>
  </si>
  <si>
    <t>6.CÁMARAS DE TRANSICIÓN SIFÓN INVERTIDO</t>
  </si>
  <si>
    <t>Suministro, Transporte e Instalación Concreto 21 Mpa para cámaras de transición sifón invertido , escalones de acceso y formaleta</t>
  </si>
  <si>
    <t>6.54</t>
  </si>
  <si>
    <t>Suministro, Transporte e Instalación aro-tapa y tapa cámaras de transición sifón invertido</t>
  </si>
  <si>
    <t>Suministro, Transporte e Instalación Compuerta tipo Guillotina en PRFV de 0.60 m de ancho por 0.7 m de alto, incluye marco 0.60 m. Espesor aproximado 10.5 mm fabricada totalmente en poliester reforzado con fibra de vidrio con empaquetadura perimetral en Buna "N".</t>
  </si>
  <si>
    <t>21.43</t>
  </si>
  <si>
    <t>Suministro, Transporte e Instalación Compuerta tipo Guillotina en PRFV de 0.20 m de ancho por 0.4 m de alto, incluye marco 0.20 m. Espesor aproximado 10.5 mm fabricada totalmente en poliester reforzado con fibra de vidrio con empaquetadura perimetral en Buna "N".</t>
  </si>
  <si>
    <t>Suministro, transporte e instalación  rejillas para cribado en acero galvanizado cribado grueso (1.0x x0.6 m,separación 2.5 cm)</t>
  </si>
  <si>
    <t>6.57</t>
  </si>
  <si>
    <t>Suministro, transporte e instalación  rejillas para cribado en acero galvanizado cribado fino (1.0x x0.6 m, separación 1 cm)</t>
  </si>
  <si>
    <t>Suministro, transporte e instalación  tapa lámina alfajor cal 15 con marco en angulo</t>
  </si>
  <si>
    <t>m2</t>
  </si>
  <si>
    <t>6.55</t>
  </si>
  <si>
    <t>6.56</t>
  </si>
  <si>
    <t>Suministro, transporte e instalación de niple pasamuro en HD EL XB 8" z= 0.2 L= 0,6 (Incluye juego de tornillos)</t>
  </si>
  <si>
    <t>Suministro, transporte e instalación de portaflanche PEAD PE 100 PN 16 8" y brida loca HD 8"</t>
  </si>
  <si>
    <t>Termofusión Punto</t>
  </si>
  <si>
    <t>CARLOS ALBERTO LÓPEZ HERRERA</t>
  </si>
  <si>
    <t>ROBINSON RAMIREZ HERNANDEZ</t>
  </si>
  <si>
    <t>DISEÑADOR</t>
  </si>
  <si>
    <t>INTERVENTOR</t>
  </si>
  <si>
    <t>MP: 1720210664 CLD</t>
  </si>
  <si>
    <t>MP: 17202094957 CLD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</si>
</sst>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 #,##0.00_-;\-* #,##0.00_-;_-* &quot;-&quot;_-;_-@_-"/>
    <numFmt numFmtId="165" formatCode="_(* #,##0.00_);_(* \(#,##0.00\);_(* &quot;-&quot;??_);_(@_)"/>
    <numFmt numFmtId="166" formatCode="_(* #,##0.0_);_(* \(#,##0.0\);_(* &quot;-&quot;??_);_(@_)"/>
    <numFmt numFmtId="167" formatCode="_-&quot;$&quot;* #,##0_-;\-&quot;$&quot;* #,##0_-;_-&quot;$&quot;* &quot;-&quot;_-;_-@_-"/>
    <numFmt numFmtId="168" formatCode="_ * #,##0.00_ ;_ * \-#,##0.00_ ;_ * &quot;-&quot;??_ ;_ @_ "/>
    <numFmt numFmtId="169" formatCode="_ * #,##0_ ;_ * \-#,##0_ ;_ * &quot;-&quot;??_ ;_ @_ "/>
    <numFmt numFmtId="170" formatCode="[$$-240A]\ #,##0"/>
    <numFmt numFmtId="171" formatCode="0.0"/>
    <numFmt numFmtId="172" formatCode="#,##0.000_);\(#,##0.000\)"/>
  </numFmts>
  <fonts count="16" x14ac:knownFonts="1">
    <font>
      <sz val="10"/>
      <name val="Arial"/>
    </font>
    <font>
      <sz val="10"/>
      <name val="Tahoma"/>
      <family val="2"/>
    </font>
    <font>
      <sz val="10"/>
      <name val="Arial"/>
      <family val="2"/>
    </font>
    <font>
      <sz val="12"/>
      <name val="Arial Narrow"/>
      <family val="2"/>
    </font>
    <font>
      <b/>
      <sz val="12"/>
      <color theme="0"/>
      <name val="Arial Narrow"/>
      <family val="2"/>
    </font>
    <font>
      <b/>
      <sz val="12"/>
      <name val="Arial Narrow"/>
      <family val="2"/>
    </font>
    <font>
      <sz val="12"/>
      <name val="Tahoma"/>
      <family val="2"/>
    </font>
    <font>
      <b/>
      <sz val="14"/>
      <color theme="0"/>
      <name val="Tahoma"/>
      <family val="2"/>
    </font>
    <font>
      <b/>
      <sz val="10"/>
      <name val="Tahoma"/>
      <family val="2"/>
    </font>
    <font>
      <b/>
      <sz val="11"/>
      <name val="Tahoma"/>
      <family val="2"/>
    </font>
    <font>
      <sz val="10"/>
      <color indexed="8"/>
      <name val="MS Sans Serif"/>
      <family val="2"/>
    </font>
    <font>
      <b/>
      <sz val="9"/>
      <name val="Arial"/>
      <family val="2"/>
    </font>
    <font>
      <sz val="10"/>
      <name val="Courier"/>
    </font>
    <font>
      <sz val="9"/>
      <name val="Arial"/>
      <family val="2"/>
    </font>
    <font>
      <b/>
      <sz val="12"/>
      <name val="Tahoma"/>
      <family val="2"/>
    </font>
    <font>
      <b/>
      <sz val="20"/>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168" fontId="2" fillId="0" borderId="0" applyFont="0" applyFill="0" applyBorder="0" applyAlignment="0" applyProtection="0"/>
    <xf numFmtId="41"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10" fillId="0" borderId="0"/>
    <xf numFmtId="39" fontId="12" fillId="0" borderId="0"/>
  </cellStyleXfs>
  <cellXfs count="129">
    <xf numFmtId="0" fontId="0" fillId="0" borderId="0" xfId="0"/>
    <xf numFmtId="0" fontId="1" fillId="0" borderId="0" xfId="0" applyFont="1"/>
    <xf numFmtId="0" fontId="3" fillId="2" borderId="0" xfId="5" applyFont="1" applyFill="1" applyAlignment="1">
      <alignment wrapText="1"/>
    </xf>
    <xf numFmtId="0" fontId="3" fillId="2" borderId="0" xfId="5" applyFont="1" applyFill="1" applyAlignment="1">
      <alignment vertical="center" wrapText="1"/>
    </xf>
    <xf numFmtId="0" fontId="3" fillId="2" borderId="0" xfId="5" applyFont="1" applyFill="1" applyAlignment="1">
      <alignment horizontal="centerContinuous" wrapText="1"/>
    </xf>
    <xf numFmtId="164" fontId="3" fillId="2" borderId="0" xfId="2" applyNumberFormat="1" applyFont="1" applyFill="1" applyAlignment="1">
      <alignment horizontal="center" wrapText="1"/>
    </xf>
    <xf numFmtId="166" fontId="3" fillId="2" borderId="0" xfId="6" applyNumberFormat="1" applyFont="1" applyFill="1" applyAlignment="1">
      <alignment horizontal="centerContinuous" wrapText="1"/>
    </xf>
    <xf numFmtId="167" fontId="3" fillId="2" borderId="0" xfId="3" applyFont="1" applyFill="1" applyAlignment="1">
      <alignment horizontal="right" wrapText="1"/>
    </xf>
    <xf numFmtId="167" fontId="3" fillId="2" borderId="0" xfId="3" applyFont="1" applyFill="1" applyAlignment="1">
      <alignment horizontal="centerContinuous" wrapText="1"/>
    </xf>
    <xf numFmtId="0" fontId="4" fillId="2" borderId="0" xfId="5" applyFont="1" applyFill="1" applyAlignment="1">
      <alignment horizontal="center" wrapText="1"/>
    </xf>
    <xf numFmtId="0" fontId="4" fillId="2" borderId="0" xfId="5" applyFont="1" applyFill="1" applyAlignment="1">
      <alignment horizontal="left" vertical="center" wrapText="1"/>
    </xf>
    <xf numFmtId="0" fontId="4" fillId="2" borderId="0" xfId="5" applyFont="1" applyFill="1" applyAlignment="1">
      <alignment horizontal="center" wrapText="1"/>
    </xf>
    <xf numFmtId="0" fontId="4" fillId="2" borderId="0" xfId="5" applyFont="1" applyFill="1" applyAlignment="1">
      <alignment horizontal="center" vertical="center" wrapText="1"/>
    </xf>
    <xf numFmtId="169" fontId="1" fillId="2" borderId="0" xfId="1" applyNumberFormat="1" applyFont="1" applyFill="1"/>
    <xf numFmtId="0" fontId="4" fillId="2" borderId="0" xfId="5" applyFont="1" applyFill="1" applyAlignment="1">
      <alignment horizontal="left" vertical="top" wrapText="1"/>
    </xf>
    <xf numFmtId="0" fontId="5" fillId="2" borderId="0" xfId="5" applyFont="1" applyFill="1" applyAlignment="1">
      <alignment horizontal="center" wrapText="1"/>
    </xf>
    <xf numFmtId="0" fontId="6" fillId="0" borderId="0" xfId="0" applyFont="1"/>
    <xf numFmtId="0" fontId="7" fillId="3" borderId="0" xfId="0" applyFont="1" applyFill="1" applyAlignment="1">
      <alignment horizontal="center"/>
    </xf>
    <xf numFmtId="0" fontId="8" fillId="4" borderId="1" xfId="0" applyFont="1" applyFill="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wrapText="1"/>
    </xf>
    <xf numFmtId="169" fontId="8" fillId="0" borderId="1" xfId="1" applyNumberFormat="1" applyFont="1" applyBorder="1" applyAlignment="1">
      <alignment horizontal="right"/>
    </xf>
    <xf numFmtId="0" fontId="1" fillId="0" borderId="0" xfId="0" applyFont="1" applyAlignment="1">
      <alignment horizontal="center"/>
    </xf>
    <xf numFmtId="169" fontId="8" fillId="5" borderId="1" xfId="1" applyNumberFormat="1" applyFont="1" applyFill="1" applyBorder="1" applyAlignment="1">
      <alignment horizontal="center"/>
    </xf>
    <xf numFmtId="169" fontId="8" fillId="5" borderId="1" xfId="1" applyNumberFormat="1" applyFont="1" applyFill="1" applyBorder="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8" fillId="0" borderId="1" xfId="0" applyFont="1" applyBorder="1" applyAlignment="1">
      <alignment horizontal="center" vertical="center"/>
    </xf>
    <xf numFmtId="169" fontId="9" fillId="0" borderId="1" xfId="1" applyNumberFormat="1" applyFont="1" applyBorder="1" applyAlignment="1">
      <alignment horizontal="right" vertical="center"/>
    </xf>
    <xf numFmtId="169" fontId="1" fillId="0" borderId="1" xfId="1" applyNumberFormat="1" applyFont="1" applyBorder="1"/>
    <xf numFmtId="0" fontId="8" fillId="0" borderId="0" xfId="0" applyFont="1" applyAlignment="1">
      <alignment horizontal="center"/>
    </xf>
    <xf numFmtId="0" fontId="8" fillId="6" borderId="1" xfId="0" applyFont="1" applyFill="1" applyBorder="1" applyAlignment="1">
      <alignment horizontal="center"/>
    </xf>
    <xf numFmtId="0" fontId="8" fillId="6" borderId="1" xfId="0" applyFont="1" applyFill="1" applyBorder="1" applyAlignment="1">
      <alignment horizontal="left" wrapText="1"/>
    </xf>
    <xf numFmtId="0" fontId="8" fillId="7" borderId="1" xfId="0" applyFont="1" applyFill="1" applyBorder="1" applyAlignment="1">
      <alignment horizontal="center"/>
    </xf>
    <xf numFmtId="169" fontId="8" fillId="7" borderId="1" xfId="1" applyNumberFormat="1" applyFont="1" applyFill="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left" wrapText="1"/>
    </xf>
    <xf numFmtId="169" fontId="1" fillId="0" borderId="1" xfId="1" applyNumberFormat="1" applyFont="1" applyBorder="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170" fontId="1" fillId="0" borderId="1" xfId="0" applyNumberFormat="1" applyFont="1" applyBorder="1" applyAlignment="1">
      <alignment horizontal="left" wrapText="1"/>
    </xf>
    <xf numFmtId="170" fontId="1" fillId="0" borderId="1" xfId="0" applyNumberFormat="1" applyFont="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center"/>
    </xf>
    <xf numFmtId="169" fontId="1" fillId="0" borderId="0" xfId="1" applyNumberFormat="1" applyFont="1" applyBorder="1" applyAlignment="1">
      <alignment horizontal="right"/>
    </xf>
    <xf numFmtId="0" fontId="8" fillId="7" borderId="4" xfId="0" applyFont="1" applyFill="1" applyBorder="1" applyAlignment="1">
      <alignment horizontal="center"/>
    </xf>
    <xf numFmtId="0" fontId="1" fillId="0" borderId="4" xfId="0" applyFont="1" applyBorder="1" applyAlignment="1">
      <alignment horizontal="center"/>
    </xf>
    <xf numFmtId="0" fontId="1" fillId="0" borderId="0" xfId="0" applyFont="1" applyAlignment="1">
      <alignment horizontal="left" wrapText="1"/>
    </xf>
    <xf numFmtId="169" fontId="1" fillId="0" borderId="0" xfId="1" applyNumberFormat="1" applyFont="1" applyAlignment="1">
      <alignment horizontal="right"/>
    </xf>
    <xf numFmtId="169" fontId="9" fillId="0" borderId="1" xfId="1" applyNumberFormat="1" applyFont="1" applyBorder="1" applyAlignment="1">
      <alignment horizontal="right"/>
    </xf>
    <xf numFmtId="169" fontId="1" fillId="0" borderId="0" xfId="0" applyNumberFormat="1" applyFont="1"/>
    <xf numFmtId="9" fontId="1" fillId="0" borderId="1" xfId="4" applyFont="1" applyBorder="1" applyAlignment="1">
      <alignment horizontal="right"/>
    </xf>
    <xf numFmtId="170" fontId="1" fillId="0" borderId="0" xfId="0" applyNumberFormat="1" applyFont="1" applyBorder="1" applyAlignment="1">
      <alignment horizontal="left" wrapText="1"/>
    </xf>
    <xf numFmtId="170" fontId="1" fillId="0" borderId="0" xfId="0" applyNumberFormat="1" applyFont="1" applyBorder="1" applyAlignment="1">
      <alignment horizontal="center"/>
    </xf>
    <xf numFmtId="169" fontId="1" fillId="0" borderId="0" xfId="1" applyNumberFormat="1" applyFont="1" applyBorder="1"/>
    <xf numFmtId="0" fontId="2" fillId="0" borderId="1" xfId="0" applyFont="1" applyBorder="1" applyAlignment="1">
      <alignment horizontal="center"/>
    </xf>
    <xf numFmtId="0" fontId="2" fillId="0" borderId="0" xfId="0" applyFont="1" applyBorder="1" applyAlignment="1">
      <alignment horizontal="center"/>
    </xf>
    <xf numFmtId="169" fontId="1" fillId="0" borderId="4" xfId="1" applyNumberFormat="1" applyFont="1" applyBorder="1"/>
    <xf numFmtId="169" fontId="1" fillId="0" borderId="5" xfId="1" applyNumberFormat="1" applyFont="1" applyBorder="1"/>
    <xf numFmtId="0" fontId="8" fillId="4" borderId="4" xfId="0" applyFont="1" applyFill="1" applyBorder="1" applyAlignment="1">
      <alignment horizontal="center"/>
    </xf>
    <xf numFmtId="0" fontId="8" fillId="4" borderId="3" xfId="0" applyFont="1" applyFill="1" applyBorder="1" applyAlignment="1">
      <alignment horizontal="center"/>
    </xf>
    <xf numFmtId="0" fontId="8" fillId="4" borderId="5" xfId="0" applyFont="1" applyFill="1" applyBorder="1" applyAlignment="1">
      <alignment horizontal="center"/>
    </xf>
    <xf numFmtId="9" fontId="1" fillId="0" borderId="4" xfId="4" applyFont="1" applyBorder="1" applyAlignment="1">
      <alignment horizontal="center"/>
    </xf>
    <xf numFmtId="169" fontId="1" fillId="0" borderId="0" xfId="1" applyNumberFormat="1" applyFont="1"/>
    <xf numFmtId="169" fontId="1" fillId="0" borderId="1" xfId="4" applyNumberFormat="1" applyFont="1" applyBorder="1" applyAlignment="1">
      <alignment horizontal="right"/>
    </xf>
    <xf numFmtId="9" fontId="1" fillId="0" borderId="4" xfId="0" applyNumberFormat="1" applyFont="1" applyBorder="1" applyAlignment="1">
      <alignment horizont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169" fontId="9" fillId="0" borderId="1" xfId="1" applyNumberFormat="1" applyFont="1" applyBorder="1" applyAlignment="1">
      <alignment horizontal="right" vertical="center" wrapText="1"/>
    </xf>
    <xf numFmtId="0" fontId="1" fillId="0" borderId="1" xfId="0" applyFont="1" applyBorder="1"/>
    <xf numFmtId="0" fontId="11" fillId="8" borderId="0" xfId="7" applyFont="1" applyFill="1" applyAlignment="1" applyProtection="1">
      <alignment horizontal="justify" vertical="center" wrapText="1"/>
      <protection hidden="1"/>
    </xf>
    <xf numFmtId="0" fontId="8" fillId="0" borderId="1" xfId="0" applyFont="1" applyFill="1" applyBorder="1" applyAlignment="1">
      <alignment horizontal="center"/>
    </xf>
    <xf numFmtId="169" fontId="1" fillId="0" borderId="1" xfId="1" applyNumberFormat="1" applyFont="1" applyFill="1" applyBorder="1" applyAlignment="1">
      <alignment horizontal="right"/>
    </xf>
    <xf numFmtId="9" fontId="1" fillId="0" borderId="4" xfId="4" applyFont="1" applyFill="1" applyBorder="1" applyAlignment="1">
      <alignment horizontal="center"/>
    </xf>
    <xf numFmtId="169" fontId="1" fillId="0" borderId="1" xfId="1" applyNumberFormat="1" applyFont="1" applyFill="1" applyBorder="1" applyAlignment="1">
      <alignment horizontal="center"/>
    </xf>
    <xf numFmtId="0" fontId="1" fillId="0" borderId="1" xfId="0" applyFont="1" applyFill="1" applyBorder="1" applyAlignment="1">
      <alignment horizontal="left" wrapText="1"/>
    </xf>
    <xf numFmtId="0" fontId="1" fillId="0" borderId="1" xfId="0" applyFont="1" applyFill="1" applyBorder="1" applyAlignment="1">
      <alignment horizontal="center"/>
    </xf>
    <xf numFmtId="0" fontId="1" fillId="0" borderId="4" xfId="0" applyFont="1" applyFill="1" applyBorder="1" applyAlignment="1">
      <alignment horizontal="center"/>
    </xf>
    <xf numFmtId="169" fontId="1" fillId="0" borderId="1" xfId="1" applyNumberFormat="1" applyFont="1" applyFill="1" applyBorder="1"/>
    <xf numFmtId="0" fontId="1" fillId="0" borderId="0" xfId="0" applyFont="1" applyFill="1" applyAlignment="1">
      <alignment horizontal="left" wrapText="1"/>
    </xf>
    <xf numFmtId="0" fontId="2" fillId="0" borderId="0" xfId="0" applyFont="1" applyAlignment="1">
      <alignment horizontal="center"/>
    </xf>
    <xf numFmtId="2" fontId="1" fillId="0" borderId="4" xfId="0" applyNumberFormat="1" applyFont="1" applyBorder="1" applyAlignment="1">
      <alignment horizontal="center"/>
    </xf>
    <xf numFmtId="171" fontId="1" fillId="0" borderId="4" xfId="0" applyNumberFormat="1" applyFont="1" applyBorder="1" applyAlignment="1">
      <alignment horizontal="center"/>
    </xf>
    <xf numFmtId="169" fontId="1" fillId="0" borderId="4" xfId="1" applyNumberFormat="1" applyFont="1" applyBorder="1" applyAlignment="1">
      <alignment horizontal="right"/>
    </xf>
    <xf numFmtId="2" fontId="2" fillId="0" borderId="1" xfId="0" applyNumberFormat="1" applyFont="1" applyBorder="1" applyAlignment="1">
      <alignment horizontal="center"/>
    </xf>
    <xf numFmtId="169" fontId="1" fillId="0" borderId="6" xfId="1" applyNumberFormat="1" applyFont="1" applyBorder="1"/>
    <xf numFmtId="9" fontId="1" fillId="0" borderId="1" xfId="4" applyFont="1" applyFill="1" applyBorder="1" applyAlignment="1">
      <alignment horizontal="center"/>
    </xf>
    <xf numFmtId="0" fontId="1" fillId="0" borderId="1" xfId="0" applyFont="1" applyBorder="1" applyAlignment="1">
      <alignment horizontal="center" wrapText="1"/>
    </xf>
    <xf numFmtId="2" fontId="1" fillId="0" borderId="0" xfId="0" applyNumberFormat="1" applyFont="1" applyAlignment="1">
      <alignment horizontal="center" vertical="center"/>
    </xf>
    <xf numFmtId="0" fontId="1" fillId="0" borderId="0" xfId="0" applyFont="1" applyBorder="1" applyAlignment="1">
      <alignment horizontal="center" wrapText="1"/>
    </xf>
    <xf numFmtId="169" fontId="1" fillId="0" borderId="0" xfId="0" applyNumberFormat="1" applyFont="1" applyBorder="1" applyAlignment="1">
      <alignment horizontal="left" wrapText="1"/>
    </xf>
    <xf numFmtId="0" fontId="1" fillId="0" borderId="5" xfId="0" applyFont="1" applyBorder="1" applyAlignment="1">
      <alignment horizontal="left" wrapText="1"/>
    </xf>
    <xf numFmtId="0" fontId="1" fillId="0" borderId="4" xfId="0" applyFont="1" applyBorder="1" applyAlignment="1">
      <alignment horizontal="left" wrapText="1"/>
    </xf>
    <xf numFmtId="0" fontId="1" fillId="0" borderId="4" xfId="0" applyFont="1" applyBorder="1" applyAlignment="1">
      <alignment horizontal="center" wrapText="1"/>
    </xf>
    <xf numFmtId="0" fontId="1" fillId="0" borderId="0" xfId="1" applyNumberFormat="1" applyFont="1" applyAlignment="1">
      <alignment horizontal="right"/>
    </xf>
    <xf numFmtId="39" fontId="13" fillId="0" borderId="1" xfId="8" applyFont="1" applyBorder="1" applyAlignment="1">
      <alignment horizontal="center" vertical="center"/>
    </xf>
    <xf numFmtId="39" fontId="13" fillId="0" borderId="1" xfId="8" applyFont="1" applyBorder="1" applyAlignment="1">
      <alignment horizontal="justify" vertical="center"/>
    </xf>
    <xf numFmtId="172" fontId="2" fillId="0" borderId="1" xfId="8" applyNumberFormat="1" applyFont="1" applyBorder="1" applyAlignment="1">
      <alignment vertical="center"/>
    </xf>
    <xf numFmtId="39" fontId="2" fillId="0" borderId="1" xfId="8" applyFont="1" applyBorder="1" applyAlignment="1">
      <alignment vertical="center"/>
    </xf>
    <xf numFmtId="9" fontId="2" fillId="0" borderId="1" xfId="4" applyFont="1" applyBorder="1" applyAlignment="1">
      <alignment vertical="center"/>
    </xf>
    <xf numFmtId="0" fontId="8" fillId="0" borderId="0" xfId="0" applyFont="1" applyAlignment="1">
      <alignment horizontal="left"/>
    </xf>
    <xf numFmtId="0" fontId="8" fillId="0" borderId="0" xfId="0" applyFont="1" applyBorder="1" applyAlignment="1">
      <alignment horizontal="center"/>
    </xf>
    <xf numFmtId="0" fontId="8" fillId="0" borderId="0" xfId="0" applyFont="1" applyBorder="1" applyAlignment="1">
      <alignment horizontal="left" wrapText="1"/>
    </xf>
    <xf numFmtId="2" fontId="1" fillId="0" borderId="0" xfId="0" applyNumberFormat="1" applyFont="1" applyAlignment="1">
      <alignment horizontal="center"/>
    </xf>
    <xf numFmtId="2" fontId="1" fillId="0" borderId="0" xfId="0" applyNumberFormat="1" applyFont="1" applyBorder="1" applyAlignment="1">
      <alignment horizontal="center"/>
    </xf>
    <xf numFmtId="0" fontId="8" fillId="9" borderId="1" xfId="0" applyFont="1" applyFill="1" applyBorder="1" applyAlignment="1">
      <alignment horizontal="center"/>
    </xf>
    <xf numFmtId="0" fontId="8" fillId="9" borderId="1" xfId="0" applyFont="1" applyFill="1" applyBorder="1" applyAlignment="1">
      <alignment horizontal="left" wrapText="1"/>
    </xf>
    <xf numFmtId="169" fontId="8" fillId="9" borderId="1" xfId="1" applyNumberFormat="1" applyFont="1" applyFill="1" applyBorder="1" applyAlignment="1">
      <alignment horizontal="right"/>
    </xf>
    <xf numFmtId="169" fontId="8" fillId="9" borderId="1" xfId="1" applyNumberFormat="1" applyFont="1" applyFill="1" applyBorder="1" applyAlignment="1">
      <alignment horizontal="center"/>
    </xf>
    <xf numFmtId="169" fontId="8" fillId="9" borderId="1" xfId="1" applyNumberFormat="1" applyFont="1" applyFill="1" applyBorder="1" applyAlignment="1">
      <alignment horizontal="center" vertical="center" wrapText="1"/>
    </xf>
    <xf numFmtId="0" fontId="14" fillId="0" borderId="1" xfId="0" applyFont="1" applyBorder="1" applyAlignment="1">
      <alignment horizontal="center"/>
    </xf>
    <xf numFmtId="169" fontId="14" fillId="0" borderId="1" xfId="1" applyNumberFormat="1" applyFont="1" applyBorder="1" applyAlignment="1">
      <alignment horizontal="right"/>
    </xf>
    <xf numFmtId="169" fontId="14" fillId="0" borderId="1" xfId="1" applyNumberFormat="1" applyFont="1" applyBorder="1"/>
    <xf numFmtId="169" fontId="1" fillId="0" borderId="1" xfId="1" applyNumberFormat="1" applyFont="1" applyBorder="1" applyAlignment="1">
      <alignment horizontal="right" wrapText="1"/>
    </xf>
    <xf numFmtId="0" fontId="1" fillId="0" borderId="1" xfId="0" applyFont="1" applyBorder="1" applyAlignment="1"/>
    <xf numFmtId="0" fontId="15" fillId="10" borderId="4" xfId="0" applyFont="1" applyFill="1" applyBorder="1" applyAlignment="1">
      <alignment horizontal="center"/>
    </xf>
    <xf numFmtId="0" fontId="15" fillId="10" borderId="3" xfId="0" applyFont="1" applyFill="1" applyBorder="1" applyAlignment="1">
      <alignment horizontal="center"/>
    </xf>
    <xf numFmtId="0" fontId="15" fillId="10" borderId="5" xfId="0" applyFont="1" applyFill="1" applyBorder="1" applyAlignment="1">
      <alignment horizontal="center"/>
    </xf>
    <xf numFmtId="9" fontId="1" fillId="0" borderId="1" xfId="4" applyFont="1" applyBorder="1" applyAlignment="1">
      <alignment horizontal="center"/>
    </xf>
    <xf numFmtId="169" fontId="1" fillId="0" borderId="1" xfId="1" applyNumberFormat="1" applyFont="1" applyBorder="1" applyAlignment="1"/>
    <xf numFmtId="0" fontId="1" fillId="0" borderId="1" xfId="0" applyFont="1" applyBorder="1" applyAlignment="1">
      <alignment wrapText="1"/>
    </xf>
    <xf numFmtId="3" fontId="2" fillId="0" borderId="1" xfId="0" applyNumberFormat="1" applyFont="1" applyBorder="1" applyAlignment="1">
      <alignment horizontal="center"/>
    </xf>
    <xf numFmtId="0" fontId="1" fillId="0" borderId="1" xfId="0" applyFont="1" applyBorder="1" applyAlignment="1">
      <alignment horizontal="right" wrapText="1"/>
    </xf>
    <xf numFmtId="0" fontId="2" fillId="0" borderId="1" xfId="0" applyFont="1" applyBorder="1" applyAlignment="1">
      <alignment horizontal="left"/>
    </xf>
    <xf numFmtId="0" fontId="8" fillId="0" borderId="0" xfId="0" applyFont="1" applyAlignment="1">
      <alignment horizontal="left" wrapText="1"/>
    </xf>
    <xf numFmtId="169" fontId="8" fillId="0" borderId="0" xfId="1" applyNumberFormat="1" applyFont="1" applyAlignment="1"/>
    <xf numFmtId="169" fontId="1" fillId="0" borderId="0" xfId="1" applyNumberFormat="1" applyFont="1" applyAlignment="1">
      <alignment horizontal="left"/>
    </xf>
    <xf numFmtId="169" fontId="1" fillId="0" borderId="0" xfId="1" applyNumberFormat="1" applyFont="1" applyAlignment="1"/>
  </cellXfs>
  <cellStyles count="9">
    <cellStyle name="Millares" xfId="1" builtinId="3"/>
    <cellStyle name="Millares [0]" xfId="2" builtinId="6"/>
    <cellStyle name="Millares 2 2" xfId="6"/>
    <cellStyle name="Moneda [0]" xfId="3" builtinId="7"/>
    <cellStyle name="Normal" xfId="0" builtinId="0"/>
    <cellStyle name="Normal 10" xfId="5"/>
    <cellStyle name="Normal 2 2 4" xfId="7"/>
    <cellStyle name="Normal 21" xfId="8"/>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71438</xdr:colOff>
      <xdr:row>497</xdr:row>
      <xdr:rowOff>1</xdr:rowOff>
    </xdr:from>
    <xdr:to>
      <xdr:col>5</xdr:col>
      <xdr:colOff>1033463</xdr:colOff>
      <xdr:row>498</xdr:row>
      <xdr:rowOff>145097</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6913" y="88668226"/>
          <a:ext cx="962025" cy="307021"/>
        </a:xfrm>
        <a:prstGeom prst="rect">
          <a:avLst/>
        </a:prstGeom>
        <a:noFill/>
      </xdr:spPr>
    </xdr:pic>
    <xdr:clientData/>
  </xdr:twoCellAnchor>
  <xdr:twoCellAnchor editAs="oneCell">
    <xdr:from>
      <xdr:col>3</xdr:col>
      <xdr:colOff>95248</xdr:colOff>
      <xdr:row>495</xdr:row>
      <xdr:rowOff>95250</xdr:rowOff>
    </xdr:from>
    <xdr:to>
      <xdr:col>3</xdr:col>
      <xdr:colOff>1250155</xdr:colOff>
      <xdr:row>498</xdr:row>
      <xdr:rowOff>142250</xdr:rowOff>
    </xdr:to>
    <xdr:pic>
      <xdr:nvPicPr>
        <xdr:cNvPr id="3" name="2 Imagen">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1419223" y="88439625"/>
          <a:ext cx="1154907" cy="532775"/>
        </a:xfrm>
        <a:prstGeom prst="rect">
          <a:avLst/>
        </a:prstGeom>
      </xdr:spPr>
    </xdr:pic>
    <xdr:clientData/>
  </xdr:twoCellAnchor>
  <xdr:twoCellAnchor editAs="oneCell">
    <xdr:from>
      <xdr:col>2</xdr:col>
      <xdr:colOff>180975</xdr:colOff>
      <xdr:row>0</xdr:row>
      <xdr:rowOff>47625</xdr:rowOff>
    </xdr:from>
    <xdr:to>
      <xdr:col>3</xdr:col>
      <xdr:colOff>219075</xdr:colOff>
      <xdr:row>2</xdr:row>
      <xdr:rowOff>133350</xdr:rowOff>
    </xdr:to>
    <xdr:pic>
      <xdr:nvPicPr>
        <xdr:cNvPr id="4" name="Imagen 3">
          <a:extLst>
            <a:ext uri="{FF2B5EF4-FFF2-40B4-BE49-F238E27FC236}">
              <a16:creationId xmlns:a16="http://schemas.microsoft.com/office/drawing/2014/main" xmlns="" id="{00000000-0008-0000-05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8175" y="47625"/>
          <a:ext cx="904875" cy="485775"/>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oct%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mpocaldas1-my.sharepoint.com/CIUDAD%20BOLIVAR/FRENTE%201CB/replanteos/MARLO/CB%205/5921.FLORIDA%20PRUEB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mpocaldas1-my.sharepoint.com/Concol/REVISION%20CANTIDADES%20CALDAS/04%20FLORENCIA/ALCANTARILLADO/PRESUPUESTO%20REDES%20ALC%20FLORENCI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mpocaldas1-my.sharepoint.com/Users/jairo/Downloads/CAMPOALEGRE_DESARENADO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mpocaldas1-my.sharepoint.com/Documents%20and%20Settings/Luis%20J%20Ramirez/Mis%20documentos/Consorcio%20Cantalejo/Obra/Ppto/Obra/MatrizPpt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02%20NICOL&#193;S/CALDAS/CANTIDADES/OTROS%20TRABAJOS/FORMATO_CALD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lcantarillado urbano"/>
      <sheetName val="2.Hasta la E. Bombeo"/>
      <sheetName val="ppto"/>
      <sheetName val="PGIO  INTERVENTORIA"/>
      <sheetName val="PGIO OBRA CIVIL"/>
      <sheetName val="A.P.U"/>
      <sheetName val="APU lab"/>
      <sheetName val="APU  PROTO BIO"/>
      <sheetName val="A.I.U"/>
      <sheetName val="INTERVENTORÍA"/>
      <sheetName val="A.I.U para obra civil "/>
      <sheetName val="MEMORIA DE MEDIDAS"/>
      <sheetName val="ANCLAJES TUBERÍA"/>
      <sheetName val="Análisis Precios Básicos "/>
      <sheetName val="Insumos"/>
      <sheetName val="Personal"/>
      <sheetName val="Analisis Factor Prestacional"/>
      <sheetName val="cronograma"/>
      <sheetName val="Análisis Prestacional"/>
      <sheetName val="Análisis Precios Básicos"/>
      <sheetName val="Valor Materiales"/>
      <sheetName val="Análisis Mano de Obra"/>
      <sheetName val="A.I.U para suministros"/>
      <sheetName val="A.I.U para obra civil"/>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EMPRESA DE OBRAS SANITARIAS DE CALDAS EMPOCALDAS S.A E.S.P</v>
          </cell>
        </row>
        <row r="2">
          <cell r="A2" t="str">
            <v xml:space="preserve">SECCIONAL MARQUETALIA </v>
          </cell>
        </row>
        <row r="5">
          <cell r="A5" t="str">
            <v>OBJETO: CONSTRUCCION RED DE ALCANTARILLADO, SECTOR ALEGRIAS DEL MUNICIPIO DE MARQUETALIA CALDAS</v>
          </cell>
        </row>
        <row r="6">
          <cell r="A6" t="str">
            <v>MARQUETALIA, CALDAS</v>
          </cell>
        </row>
        <row r="7">
          <cell r="A7" t="str">
            <v>FECHA: MARZO DE 2021</v>
          </cell>
        </row>
        <row r="9">
          <cell r="A9" t="str">
            <v>LISTADO DE PRECIOS E INSUMOS</v>
          </cell>
        </row>
        <row r="11">
          <cell r="A11" t="str">
            <v>Insumo</v>
          </cell>
          <cell r="B11" t="str">
            <v>Descripción</v>
          </cell>
          <cell r="C11" t="str">
            <v>Un</v>
          </cell>
          <cell r="D11" t="str">
            <v>Valor unitario</v>
          </cell>
          <cell r="E11">
            <v>2015</v>
          </cell>
        </row>
        <row r="13">
          <cell r="A13" t="str">
            <v>2.6</v>
          </cell>
          <cell r="B13" t="str">
            <v>Delineador Tubular Plástico</v>
          </cell>
          <cell r="C13" t="str">
            <v>Un</v>
          </cell>
          <cell r="D13">
            <v>44000</v>
          </cell>
        </row>
        <row r="14">
          <cell r="A14" t="str">
            <v>2.7</v>
          </cell>
          <cell r="B14" t="str">
            <v>Malla para cerramiento en Yute H= 2.10 m</v>
          </cell>
          <cell r="C14" t="str">
            <v>Ml</v>
          </cell>
          <cell r="D14">
            <v>3657.96</v>
          </cell>
        </row>
        <row r="15">
          <cell r="A15" t="str">
            <v>2.8</v>
          </cell>
          <cell r="B15" t="str">
            <v xml:space="preserve">Cinta Reflectiva de Seguridad logo </v>
          </cell>
          <cell r="C15" t="str">
            <v>Ml</v>
          </cell>
          <cell r="D15">
            <v>105.67440000000001</v>
          </cell>
        </row>
        <row r="17">
          <cell r="A17" t="str">
            <v>3.1</v>
          </cell>
          <cell r="B17" t="str">
            <v>Herramienta Menor General</v>
          </cell>
          <cell r="C17" t="str">
            <v>Un</v>
          </cell>
          <cell r="D17">
            <v>1930.59</v>
          </cell>
        </row>
        <row r="19">
          <cell r="A19" t="str">
            <v>4.2</v>
          </cell>
          <cell r="B19" t="str">
            <v xml:space="preserve">Cemento gris </v>
          </cell>
          <cell r="C19" t="str">
            <v>Kg</v>
          </cell>
          <cell r="D19">
            <v>520</v>
          </cell>
        </row>
        <row r="20">
          <cell r="A20" t="str">
            <v>4.7</v>
          </cell>
          <cell r="B20" t="str">
            <v>Curador para Concreto tipo Antisol blanco</v>
          </cell>
          <cell r="C20" t="str">
            <v>Kg</v>
          </cell>
          <cell r="D20">
            <v>11100</v>
          </cell>
        </row>
        <row r="21">
          <cell r="A21" t="str">
            <v>4.8</v>
          </cell>
          <cell r="B21" t="str">
            <v>Impermeabilizante para concreto</v>
          </cell>
          <cell r="C21" t="str">
            <v>kg</v>
          </cell>
          <cell r="D21">
            <v>7620.75</v>
          </cell>
        </row>
        <row r="22">
          <cell r="A22" t="str">
            <v>4.9</v>
          </cell>
          <cell r="B22" t="str">
            <v>Superplastificante y retardante reductor de agua</v>
          </cell>
          <cell r="C22" t="str">
            <v>Kg</v>
          </cell>
          <cell r="D22">
            <v>7620.75</v>
          </cell>
        </row>
        <row r="23">
          <cell r="A23">
            <v>4.0999999999999996</v>
          </cell>
          <cell r="B23" t="str">
            <v xml:space="preserve">Impermeabilizante integral </v>
          </cell>
          <cell r="C23" t="str">
            <v>Kg</v>
          </cell>
          <cell r="D23">
            <v>17000</v>
          </cell>
        </row>
        <row r="24">
          <cell r="A24">
            <v>4.1100000000000003</v>
          </cell>
          <cell r="B24" t="str">
            <v>Acelerante contreto x 5kg</v>
          </cell>
          <cell r="C24" t="str">
            <v>un</v>
          </cell>
          <cell r="D24">
            <v>82300</v>
          </cell>
        </row>
        <row r="25">
          <cell r="A25" t="str">
            <v>4.14</v>
          </cell>
          <cell r="B25" t="str">
            <v>Tratamiento hidrofugo</v>
          </cell>
          <cell r="C25" t="str">
            <v>m2</v>
          </cell>
          <cell r="D25">
            <v>12701.25</v>
          </cell>
        </row>
        <row r="26">
          <cell r="A26" t="str">
            <v>4.15</v>
          </cell>
          <cell r="B26" t="str">
            <v>Anticorrosivo premium</v>
          </cell>
          <cell r="C26" t="str">
            <v xml:space="preserve">Gal </v>
          </cell>
          <cell r="D26">
            <v>45000</v>
          </cell>
        </row>
        <row r="28">
          <cell r="A28" t="str">
            <v>5.4</v>
          </cell>
          <cell r="B28" t="str">
            <v xml:space="preserve">Gravilla de Río lavada </v>
          </cell>
          <cell r="C28" t="str">
            <v>M3</v>
          </cell>
          <cell r="D28">
            <v>86368.5</v>
          </cell>
        </row>
        <row r="29">
          <cell r="A29" t="str">
            <v>5.5</v>
          </cell>
          <cell r="B29" t="str">
            <v>Piedra</v>
          </cell>
          <cell r="C29" t="str">
            <v>m3</v>
          </cell>
          <cell r="D29">
            <v>66046.5</v>
          </cell>
        </row>
        <row r="30">
          <cell r="A30" t="str">
            <v>5.6</v>
          </cell>
          <cell r="B30" t="str">
            <v>Arena lavada</v>
          </cell>
          <cell r="C30" t="str">
            <v>M3</v>
          </cell>
          <cell r="D30">
            <v>80000</v>
          </cell>
        </row>
        <row r="31">
          <cell r="A31">
            <v>5.7</v>
          </cell>
          <cell r="B31" t="str">
            <v>Gravilla</v>
          </cell>
          <cell r="C31" t="str">
            <v>m3</v>
          </cell>
          <cell r="D31">
            <v>130000</v>
          </cell>
        </row>
        <row r="32">
          <cell r="A32" t="str">
            <v>5.10</v>
          </cell>
          <cell r="B32" t="str">
            <v>Arena</v>
          </cell>
          <cell r="C32" t="str">
            <v>m3</v>
          </cell>
          <cell r="D32">
            <v>75000</v>
          </cell>
        </row>
        <row r="33">
          <cell r="A33" t="str">
            <v>5.11</v>
          </cell>
          <cell r="B33" t="str">
            <v>Grava triturada de cantera Ø max 3/4"</v>
          </cell>
          <cell r="C33" t="str">
            <v>m3</v>
          </cell>
          <cell r="D33">
            <v>128000</v>
          </cell>
        </row>
        <row r="34">
          <cell r="A34" t="str">
            <v>5.12</v>
          </cell>
          <cell r="B34" t="str">
            <v>Agua limpia</v>
          </cell>
          <cell r="C34" t="str">
            <v>lt</v>
          </cell>
          <cell r="D34">
            <v>30.483000000000001</v>
          </cell>
        </row>
        <row r="35">
          <cell r="A35" t="str">
            <v>5.14</v>
          </cell>
          <cell r="B35" t="str">
            <v>Material Común (Tierra) de Cantera de Préstamo p/Relleno</v>
          </cell>
          <cell r="C35" t="str">
            <v>M3 suelto</v>
          </cell>
          <cell r="D35">
            <v>20322</v>
          </cell>
        </row>
        <row r="36">
          <cell r="A36" t="str">
            <v>5.15</v>
          </cell>
          <cell r="B36" t="str">
            <v xml:space="preserve">Afirmado Norma INVIAS </v>
          </cell>
          <cell r="C36" t="str">
            <v>M3</v>
          </cell>
          <cell r="D36">
            <v>50805</v>
          </cell>
        </row>
        <row r="37">
          <cell r="A37" t="str">
            <v>5.24</v>
          </cell>
          <cell r="B37" t="str">
            <v xml:space="preserve">Adoquin </v>
          </cell>
          <cell r="C37" t="str">
            <v>m2</v>
          </cell>
          <cell r="D37">
            <v>56901.599999999999</v>
          </cell>
          <cell r="E37">
            <v>8000</v>
          </cell>
        </row>
        <row r="40">
          <cell r="A40" t="str">
            <v>6.2</v>
          </cell>
          <cell r="B40" t="str">
            <v>Acero de Refuerzo 1/2" a 1 1/4" de 420 MPa</v>
          </cell>
          <cell r="C40" t="str">
            <v>Kg</v>
          </cell>
          <cell r="D40">
            <v>5489</v>
          </cell>
        </row>
        <row r="41">
          <cell r="A41" t="str">
            <v>6.4</v>
          </cell>
          <cell r="B41" t="str">
            <v>Alambre de Amarre Cal 18</v>
          </cell>
          <cell r="C41" t="str">
            <v>Kg</v>
          </cell>
          <cell r="D41">
            <v>4572.45</v>
          </cell>
        </row>
        <row r="42">
          <cell r="A42" t="str">
            <v>6.10</v>
          </cell>
          <cell r="B42" t="str">
            <v>Puntilla de cabeza 2"</v>
          </cell>
          <cell r="C42" t="str">
            <v>lb</v>
          </cell>
          <cell r="D42">
            <v>3900</v>
          </cell>
        </row>
        <row r="43">
          <cell r="A43" t="str">
            <v>6.11</v>
          </cell>
          <cell r="B43" t="str">
            <v>Puntilla de cabeza 3"</v>
          </cell>
          <cell r="C43" t="str">
            <v>lb</v>
          </cell>
          <cell r="D43">
            <v>3900</v>
          </cell>
        </row>
        <row r="44">
          <cell r="A44">
            <v>6.12</v>
          </cell>
          <cell r="B44" t="str">
            <v>Acero 60.000 PSI</v>
          </cell>
          <cell r="C44" t="str">
            <v>kg</v>
          </cell>
          <cell r="D44">
            <v>3100</v>
          </cell>
        </row>
        <row r="45">
          <cell r="A45">
            <v>6.13</v>
          </cell>
          <cell r="B45" t="str">
            <v>Platina acero galvanizado 1/2"</v>
          </cell>
          <cell r="C45" t="str">
            <v>ml</v>
          </cell>
          <cell r="D45">
            <v>15200</v>
          </cell>
        </row>
        <row r="46">
          <cell r="A46">
            <v>6.14</v>
          </cell>
          <cell r="B46" t="str">
            <v>Malla Electrosoldada tipo D 131 (15x15 cm x 5 m.m.)</v>
          </cell>
          <cell r="C46" t="str">
            <v>m2</v>
          </cell>
          <cell r="D46">
            <v>12500</v>
          </cell>
        </row>
        <row r="47">
          <cell r="A47">
            <v>6.15</v>
          </cell>
          <cell r="B47" t="str">
            <v>Perfilería metálica</v>
          </cell>
          <cell r="C47" t="str">
            <v>Kg</v>
          </cell>
          <cell r="D47">
            <v>3900</v>
          </cell>
        </row>
        <row r="49">
          <cell r="A49" t="str">
            <v>6.31</v>
          </cell>
          <cell r="B49" t="str">
            <v>Angulo de 1 ¼” x 3/16</v>
          </cell>
          <cell r="C49" t="str">
            <v>m</v>
          </cell>
          <cell r="D49">
            <v>8128.8</v>
          </cell>
        </row>
        <row r="50">
          <cell r="A50" t="str">
            <v>6.32</v>
          </cell>
          <cell r="B50" t="str">
            <v>Acero viga</v>
          </cell>
          <cell r="C50" t="str">
            <v>gl</v>
          </cell>
          <cell r="D50">
            <v>3353.13</v>
          </cell>
        </row>
        <row r="51">
          <cell r="A51" t="str">
            <v>6.33</v>
          </cell>
          <cell r="B51" t="str">
            <v>Tubería acero galvanizado 2"</v>
          </cell>
          <cell r="C51" t="str">
            <v>m</v>
          </cell>
          <cell r="D51">
            <v>15241.5</v>
          </cell>
        </row>
        <row r="52">
          <cell r="A52" t="str">
            <v>6.34</v>
          </cell>
          <cell r="B52" t="str">
            <v>Malla eslabonada para cerramiento</v>
          </cell>
          <cell r="C52" t="str">
            <v>m²</v>
          </cell>
          <cell r="D52">
            <v>28450.799999999999</v>
          </cell>
        </row>
        <row r="53">
          <cell r="A53" t="str">
            <v>6.35</v>
          </cell>
          <cell r="B53" t="str">
            <v>Soldadura 6013</v>
          </cell>
          <cell r="C53" t="str">
            <v>kg</v>
          </cell>
          <cell r="D53">
            <v>8128.8</v>
          </cell>
        </row>
        <row r="54">
          <cell r="A54" t="str">
            <v>6.41</v>
          </cell>
          <cell r="B54" t="str">
            <v xml:space="preserve">Puerta Metallica </v>
          </cell>
          <cell r="C54" t="str">
            <v>m2</v>
          </cell>
          <cell r="D54">
            <v>426762</v>
          </cell>
          <cell r="E54">
            <v>350000</v>
          </cell>
        </row>
        <row r="55">
          <cell r="A55" t="str">
            <v>6.52</v>
          </cell>
          <cell r="B55" t="str">
            <v>Soldadura</v>
          </cell>
          <cell r="C55" t="str">
            <v>kg</v>
          </cell>
          <cell r="D55">
            <v>15100</v>
          </cell>
          <cell r="E55">
            <v>139793</v>
          </cell>
        </row>
        <row r="56">
          <cell r="A56" t="str">
            <v>6.53</v>
          </cell>
          <cell r="B56" t="str">
            <v>Pintura para estructura metálica</v>
          </cell>
          <cell r="C56" t="str">
            <v>gal</v>
          </cell>
          <cell r="D56">
            <v>46000</v>
          </cell>
          <cell r="E56">
            <v>8289</v>
          </cell>
        </row>
        <row r="57">
          <cell r="A57" t="str">
            <v>6.54</v>
          </cell>
          <cell r="B57" t="str">
            <v>Peldaños en 3/4 de FC=420 MPA incluye perforación y anclaje</v>
          </cell>
          <cell r="C57" t="str">
            <v>un</v>
          </cell>
          <cell r="D57">
            <v>2800</v>
          </cell>
        </row>
        <row r="58">
          <cell r="A58" t="str">
            <v>6.55</v>
          </cell>
          <cell r="B58" t="str">
            <v>Lámina Alfajor Cal 15 (3/16")</v>
          </cell>
          <cell r="C58" t="str">
            <v>m2</v>
          </cell>
          <cell r="D58">
            <v>140250</v>
          </cell>
        </row>
        <row r="59">
          <cell r="A59" t="str">
            <v>6.56</v>
          </cell>
          <cell r="B59" t="str">
            <v>Angulo hierro 2 1/2" x 2 1/2" x 3/16"</v>
          </cell>
          <cell r="C59" t="str">
            <v>m</v>
          </cell>
          <cell r="D59">
            <v>23500</v>
          </cell>
        </row>
        <row r="60">
          <cell r="A60" t="str">
            <v>6.57</v>
          </cell>
          <cell r="B60" t="str">
            <v>Equipo de soldadura</v>
          </cell>
          <cell r="C60" t="str">
            <v>Día</v>
          </cell>
          <cell r="D60">
            <v>35665</v>
          </cell>
        </row>
        <row r="62">
          <cell r="A62" t="str">
            <v>10.1</v>
          </cell>
          <cell r="B62" t="str">
            <v>Ensayo de Granulometría de Material para Relleno</v>
          </cell>
          <cell r="C62" t="str">
            <v>Un</v>
          </cell>
          <cell r="D62">
            <v>35563.5</v>
          </cell>
        </row>
        <row r="63">
          <cell r="A63" t="str">
            <v>10.2</v>
          </cell>
          <cell r="B63" t="str">
            <v>Ensayo de Próctor Modificado para Material de Relleno</v>
          </cell>
          <cell r="C63" t="str">
            <v>Un</v>
          </cell>
          <cell r="D63">
            <v>45724.5</v>
          </cell>
        </row>
        <row r="64">
          <cell r="A64" t="str">
            <v>10.4</v>
          </cell>
          <cell r="B64" t="str">
            <v>Ensayo de Densidad en campo p/Compactación de Relleno</v>
          </cell>
          <cell r="C64" t="str">
            <v>Un</v>
          </cell>
          <cell r="D64">
            <v>20322</v>
          </cell>
        </row>
        <row r="65">
          <cell r="A65" t="str">
            <v>10.5</v>
          </cell>
          <cell r="B65" t="str">
            <v>Ensayo de Desgaste en Máquina de los Angeles</v>
          </cell>
          <cell r="C65" t="str">
            <v>Un</v>
          </cell>
          <cell r="D65">
            <v>55885.5</v>
          </cell>
        </row>
        <row r="66">
          <cell r="A66" t="str">
            <v>10.6</v>
          </cell>
          <cell r="B66" t="str">
            <v>Ensayo de Límites de Atterberg</v>
          </cell>
          <cell r="C66" t="str">
            <v>Un</v>
          </cell>
          <cell r="D66">
            <v>30483</v>
          </cell>
        </row>
        <row r="68">
          <cell r="A68" t="str">
            <v>11.1</v>
          </cell>
          <cell r="B68" t="str">
            <v>Alquiler de VibroCompactador tipo Canguro</v>
          </cell>
          <cell r="C68" t="str">
            <v>Día</v>
          </cell>
          <cell r="D68">
            <v>53548.47</v>
          </cell>
        </row>
        <row r="69">
          <cell r="A69" t="str">
            <v>11.2</v>
          </cell>
          <cell r="B69" t="str">
            <v>Alquiler de Vibrocompactador tipo Rana</v>
          </cell>
          <cell r="C69" t="str">
            <v>Día</v>
          </cell>
          <cell r="D69">
            <v>45724.5</v>
          </cell>
        </row>
        <row r="70">
          <cell r="A70" t="str">
            <v>11.3</v>
          </cell>
          <cell r="B70" t="str">
            <v>Formaleta en madera para para cámara cuadrada</v>
          </cell>
          <cell r="C70" t="str">
            <v>Día</v>
          </cell>
          <cell r="D70">
            <v>10050</v>
          </cell>
        </row>
        <row r="71">
          <cell r="A71">
            <v>17.399999999999999</v>
          </cell>
          <cell r="B71" t="str">
            <v>Formaleta metálica para Cámara Circular</v>
          </cell>
          <cell r="C71" t="str">
            <v>Día</v>
          </cell>
          <cell r="D71">
            <v>15241.5</v>
          </cell>
        </row>
        <row r="72">
          <cell r="A72" t="str">
            <v>11.10</v>
          </cell>
          <cell r="B72" t="str">
            <v>Alquiler Mezcladora 1 Saco a Gasolina</v>
          </cell>
          <cell r="C72" t="str">
            <v>Día</v>
          </cell>
          <cell r="D72">
            <v>45724.5</v>
          </cell>
        </row>
        <row r="73">
          <cell r="A73" t="str">
            <v>11.11</v>
          </cell>
          <cell r="B73" t="str">
            <v>Alquiler Vibrador Eléctrico</v>
          </cell>
          <cell r="C73" t="str">
            <v>Día</v>
          </cell>
          <cell r="D73">
            <v>50805</v>
          </cell>
        </row>
        <row r="74">
          <cell r="A74" t="str">
            <v>11.15</v>
          </cell>
          <cell r="B74" t="str">
            <v>Compresor 1 Martillo</v>
          </cell>
          <cell r="C74" t="str">
            <v>Hora</v>
          </cell>
          <cell r="D74">
            <v>60966</v>
          </cell>
        </row>
        <row r="75">
          <cell r="A75" t="str">
            <v>11.17</v>
          </cell>
          <cell r="B75" t="str">
            <v>Retroexcavadora de Oruga tipo Caterpillar E200</v>
          </cell>
          <cell r="C75" t="str">
            <v>Hora</v>
          </cell>
          <cell r="D75">
            <v>187978.5</v>
          </cell>
        </row>
        <row r="76">
          <cell r="A76" t="str">
            <v>11.20</v>
          </cell>
          <cell r="B76" t="str">
            <v>Alquiler Pluma o Grua hasta 1 Ton</v>
          </cell>
          <cell r="C76" t="str">
            <v>dia</v>
          </cell>
          <cell r="D76">
            <v>50805</v>
          </cell>
        </row>
        <row r="77">
          <cell r="A77" t="str">
            <v>11.21</v>
          </cell>
          <cell r="B77" t="str">
            <v xml:space="preserve">Motobomba </v>
          </cell>
          <cell r="C77" t="str">
            <v>Día</v>
          </cell>
          <cell r="D77">
            <v>45724.5</v>
          </cell>
        </row>
        <row r="78">
          <cell r="A78" t="str">
            <v>11.22</v>
          </cell>
          <cell r="B78" t="str">
            <v xml:space="preserve">Equipos-Herramientas para Prueba Hidrostática </v>
          </cell>
          <cell r="C78" t="str">
            <v>Ml</v>
          </cell>
          <cell r="D78">
            <v>2032.2</v>
          </cell>
        </row>
        <row r="79">
          <cell r="A79" t="str">
            <v>11.26</v>
          </cell>
          <cell r="B79" t="str">
            <v>Permiso utilizacion escombreras</v>
          </cell>
          <cell r="C79" t="str">
            <v>M3</v>
          </cell>
          <cell r="D79">
            <v>1016.1</v>
          </cell>
        </row>
        <row r="80">
          <cell r="A80">
            <v>11.27</v>
          </cell>
          <cell r="B80" t="str">
            <v>Alquiler formaleta metálica para vaciado y armado de estructuras</v>
          </cell>
          <cell r="C80" t="str">
            <v>Día</v>
          </cell>
          <cell r="D80">
            <v>20000</v>
          </cell>
        </row>
        <row r="81">
          <cell r="A81">
            <v>11.28</v>
          </cell>
          <cell r="B81" t="str">
            <v>Compresor 1 martillo</v>
          </cell>
          <cell r="C81" t="str">
            <v>hr</v>
          </cell>
          <cell r="D81">
            <v>53600</v>
          </cell>
        </row>
        <row r="82">
          <cell r="A82">
            <v>11.29</v>
          </cell>
          <cell r="B82" t="str">
            <v>Disco de corte pavimento</v>
          </cell>
          <cell r="C82" t="str">
            <v>un</v>
          </cell>
          <cell r="D82">
            <v>250000</v>
          </cell>
        </row>
        <row r="84">
          <cell r="A84" t="str">
            <v>12.1</v>
          </cell>
          <cell r="B84" t="str">
            <v>Transporte Camioneta hasta 1.5 Toneladas</v>
          </cell>
          <cell r="C84" t="str">
            <v>Día</v>
          </cell>
          <cell r="D84">
            <v>147334.5</v>
          </cell>
        </row>
        <row r="85">
          <cell r="A85" t="str">
            <v>12.3</v>
          </cell>
          <cell r="B85" t="str">
            <v xml:space="preserve">Volqueta hasta 12 Ton </v>
          </cell>
          <cell r="C85" t="str">
            <v>Dia</v>
          </cell>
          <cell r="D85">
            <v>490000</v>
          </cell>
        </row>
        <row r="86">
          <cell r="A86">
            <v>12.4</v>
          </cell>
          <cell r="B86" t="str">
            <v>Carrotanque de agua 10000 lts</v>
          </cell>
          <cell r="C86" t="str">
            <v>hr</v>
          </cell>
          <cell r="D86">
            <v>58459.281300000002</v>
          </cell>
        </row>
        <row r="88">
          <cell r="A88" t="str">
            <v>13.2</v>
          </cell>
          <cell r="B88" t="str">
            <v>Durmiente de 4x0,40x0,40 m</v>
          </cell>
          <cell r="C88" t="str">
            <v>Un</v>
          </cell>
          <cell r="D88">
            <v>6096.6</v>
          </cell>
        </row>
        <row r="89">
          <cell r="A89" t="str">
            <v>13.3</v>
          </cell>
          <cell r="B89" t="str">
            <v>Repisa 8x0,4x0,3 m</v>
          </cell>
          <cell r="C89" t="str">
            <v>Un</v>
          </cell>
          <cell r="D89">
            <v>10161</v>
          </cell>
        </row>
        <row r="90">
          <cell r="A90" t="str">
            <v>13.4</v>
          </cell>
          <cell r="B90" t="str">
            <v>Tabla burra 0,30 m* 3 m</v>
          </cell>
          <cell r="C90" t="str">
            <v>Un</v>
          </cell>
          <cell r="D90">
            <v>12000</v>
          </cell>
        </row>
        <row r="91">
          <cell r="A91">
            <v>13.5</v>
          </cell>
          <cell r="B91" t="str">
            <v>Guadua cepa de 5 varas</v>
          </cell>
          <cell r="C91" t="str">
            <v>un</v>
          </cell>
          <cell r="D91">
            <v>3400</v>
          </cell>
        </row>
        <row r="92">
          <cell r="A92">
            <v>13.6</v>
          </cell>
          <cell r="B92" t="str">
            <v>Telera 20 cmx4cmx3m</v>
          </cell>
          <cell r="C92" t="str">
            <v>m</v>
          </cell>
          <cell r="D92">
            <v>8060.7213000000002</v>
          </cell>
        </row>
        <row r="93">
          <cell r="A93">
            <v>13.7</v>
          </cell>
          <cell r="B93" t="str">
            <v>Tablero de 1.40 x 0.7</v>
          </cell>
          <cell r="C93" t="str">
            <v>un</v>
          </cell>
          <cell r="D93">
            <v>20000</v>
          </cell>
        </row>
        <row r="94">
          <cell r="A94">
            <v>13.8</v>
          </cell>
          <cell r="B94" t="str">
            <v>Varillon de sajo 0.025x0.04x2.8 m</v>
          </cell>
          <cell r="C94" t="str">
            <v>un</v>
          </cell>
          <cell r="D94">
            <v>2200</v>
          </cell>
        </row>
        <row r="95">
          <cell r="A95">
            <v>13.9</v>
          </cell>
          <cell r="B95" t="str">
            <v>Cuartón 2*4 pulg</v>
          </cell>
          <cell r="C95" t="str">
            <v>m</v>
          </cell>
          <cell r="D95">
            <v>7781</v>
          </cell>
        </row>
        <row r="96">
          <cell r="A96">
            <v>13.1</v>
          </cell>
          <cell r="B96" t="str">
            <v>Paral corto 2,80 m taco metálico</v>
          </cell>
          <cell r="C96" t="str">
            <v>día</v>
          </cell>
          <cell r="D96">
            <v>188</v>
          </cell>
        </row>
        <row r="98">
          <cell r="A98" t="str">
            <v>13.10</v>
          </cell>
          <cell r="B98" t="str">
            <v>Entibado provisional con madera en zanjas (3 usos)</v>
          </cell>
          <cell r="C98" t="str">
            <v>m2</v>
          </cell>
          <cell r="D98">
            <v>8636.85</v>
          </cell>
        </row>
        <row r="99">
          <cell r="A99" t="str">
            <v>13.11</v>
          </cell>
          <cell r="B99" t="str">
            <v>Formaleta para superficies en concreto</v>
          </cell>
          <cell r="C99" t="str">
            <v>m2</v>
          </cell>
          <cell r="D99">
            <v>25402.5</v>
          </cell>
        </row>
        <row r="100">
          <cell r="A100" t="str">
            <v>13.12</v>
          </cell>
          <cell r="B100" t="str">
            <v xml:space="preserve">Formaleta para construccion elementos en concreto </v>
          </cell>
          <cell r="C100" t="str">
            <v>un</v>
          </cell>
          <cell r="D100">
            <v>8636.85</v>
          </cell>
        </row>
        <row r="101">
          <cell r="D101">
            <v>0</v>
          </cell>
        </row>
        <row r="102">
          <cell r="A102" t="str">
            <v>14.3</v>
          </cell>
          <cell r="B102" t="str">
            <v>Cinta Junta en PVC 22 cm</v>
          </cell>
          <cell r="C102" t="str">
            <v>m</v>
          </cell>
          <cell r="D102">
            <v>37290.870000000003</v>
          </cell>
        </row>
        <row r="103">
          <cell r="A103" t="str">
            <v>14.4</v>
          </cell>
          <cell r="B103" t="str">
            <v>Cinta Junta en PVC 15 cm</v>
          </cell>
          <cell r="C103" t="str">
            <v>m</v>
          </cell>
          <cell r="D103">
            <v>33531.300000000003</v>
          </cell>
        </row>
        <row r="104">
          <cell r="D104">
            <v>0</v>
          </cell>
        </row>
        <row r="105">
          <cell r="A105" t="str">
            <v>20.1.1</v>
          </cell>
          <cell r="B105" t="str">
            <v>Tubería Pvc Drenaje 65 m.m. (3")</v>
          </cell>
          <cell r="C105" t="str">
            <v>Ml</v>
          </cell>
          <cell r="D105">
            <v>18797.849999999999</v>
          </cell>
        </row>
        <row r="106">
          <cell r="A106" t="str">
            <v>20.1.2</v>
          </cell>
          <cell r="B106" t="str">
            <v>Tubería Pvc Drenaje 100 m.m.</v>
          </cell>
          <cell r="C106" t="str">
            <v>Ml</v>
          </cell>
          <cell r="D106">
            <v>32921.64</v>
          </cell>
        </row>
        <row r="107">
          <cell r="A107" t="str">
            <v>20.1.3</v>
          </cell>
          <cell r="B107" t="str">
            <v xml:space="preserve">Tubería Pvc Sanitaria 3" </v>
          </cell>
          <cell r="C107" t="str">
            <v>Ml</v>
          </cell>
          <cell r="D107">
            <v>13667</v>
          </cell>
        </row>
        <row r="108">
          <cell r="A108" t="str">
            <v>20.1.4</v>
          </cell>
          <cell r="B108" t="str">
            <v xml:space="preserve">Tubería Pvc Sanitaria 2" </v>
          </cell>
          <cell r="C108" t="str">
            <v>Ml</v>
          </cell>
          <cell r="D108">
            <v>12491</v>
          </cell>
        </row>
        <row r="109">
          <cell r="A109" t="str">
            <v>20.1.5</v>
          </cell>
          <cell r="B109" t="str">
            <v>Tubería Pvc Alcantarillado doble pared union mecanica 150 m.m. (6")</v>
          </cell>
          <cell r="C109" t="str">
            <v>Ml</v>
          </cell>
          <cell r="D109">
            <v>39144.851666666669</v>
          </cell>
        </row>
        <row r="110">
          <cell r="A110" t="str">
            <v>20.4</v>
          </cell>
          <cell r="B110" t="str">
            <v>Tubería Pvc Alcantarillado doble pared union mecanica 250 m.m. (10")</v>
          </cell>
          <cell r="C110" t="str">
            <v>Ml</v>
          </cell>
          <cell r="D110">
            <v>77800</v>
          </cell>
        </row>
        <row r="111">
          <cell r="A111">
            <v>20.2</v>
          </cell>
          <cell r="B111" t="str">
            <v xml:space="preserve">Tubería PEAD PE 100 PN 16 200 mm </v>
          </cell>
          <cell r="C111" t="str">
            <v>ml</v>
          </cell>
          <cell r="D111">
            <v>222041.50499999998</v>
          </cell>
        </row>
        <row r="112">
          <cell r="A112" t="str">
            <v>20.9.2</v>
          </cell>
          <cell r="B112" t="str">
            <v>Tubería Pvc Alcantarillado doble pared union mecanica  680 m.m. (27")</v>
          </cell>
          <cell r="C112" t="str">
            <v>Ml</v>
          </cell>
          <cell r="D112">
            <v>515162.7</v>
          </cell>
        </row>
        <row r="113">
          <cell r="A113" t="str">
            <v>20.29</v>
          </cell>
          <cell r="B113" t="str">
            <v>Acondicionador de Superficie</v>
          </cell>
          <cell r="C113" t="str">
            <v>Un</v>
          </cell>
          <cell r="D113">
            <v>76207.5</v>
          </cell>
        </row>
        <row r="114">
          <cell r="A114">
            <v>20.3</v>
          </cell>
          <cell r="B114" t="str">
            <v xml:space="preserve">Adhesivo Novafort o similar </v>
          </cell>
          <cell r="C114" t="str">
            <v>un</v>
          </cell>
          <cell r="D114">
            <v>76207.5</v>
          </cell>
        </row>
        <row r="115">
          <cell r="A115">
            <v>20.5</v>
          </cell>
          <cell r="B115" t="str">
            <v>Termofusión tubería PEAD 200 mm</v>
          </cell>
          <cell r="C115" t="str">
            <v>ml</v>
          </cell>
          <cell r="D115">
            <v>71000</v>
          </cell>
        </row>
        <row r="116">
          <cell r="A116">
            <v>20.6</v>
          </cell>
          <cell r="B116" t="str">
            <v>Termofusión Punto</v>
          </cell>
          <cell r="C116" t="str">
            <v>un</v>
          </cell>
          <cell r="D116">
            <v>152567</v>
          </cell>
        </row>
        <row r="118">
          <cell r="A118" t="str">
            <v>21.1</v>
          </cell>
          <cell r="B118" t="str">
            <v xml:space="preserve">Chapaleta de  Ø 10" </v>
          </cell>
          <cell r="C118" t="str">
            <v>Un</v>
          </cell>
          <cell r="D118">
            <v>1930590</v>
          </cell>
        </row>
        <row r="119">
          <cell r="A119" t="str">
            <v>21.21</v>
          </cell>
          <cell r="B119" t="str">
            <v>Tanque digestor de lodos cilindrico en PRFV, d=2,65m, h=2,72m, V= 15m3. Incluye manhole con tapa d=0,53m, válvula manual de cortina 3" lateral para clarificado, valvula manual 3" para descarga de fondo</v>
          </cell>
          <cell r="C119" t="str">
            <v>Un</v>
          </cell>
          <cell r="D119">
            <v>14225400</v>
          </cell>
          <cell r="E119">
            <v>10000000</v>
          </cell>
        </row>
        <row r="120">
          <cell r="A120" t="str">
            <v>21.30</v>
          </cell>
          <cell r="B120" t="str">
            <v>Vertedero en lámina A36 3/16"</v>
          </cell>
          <cell r="C120" t="str">
            <v>m</v>
          </cell>
          <cell r="D120">
            <v>177654.924</v>
          </cell>
          <cell r="E120">
            <v>145700</v>
          </cell>
        </row>
        <row r="121">
          <cell r="A121" t="str">
            <v>21.31</v>
          </cell>
          <cell r="B121" t="str">
            <v>Bafle en lámina 3/16"</v>
          </cell>
          <cell r="C121" t="str">
            <v>m</v>
          </cell>
          <cell r="D121">
            <v>70720.56</v>
          </cell>
          <cell r="E121">
            <v>58000</v>
          </cell>
        </row>
        <row r="122">
          <cell r="A122" t="str">
            <v>21.32</v>
          </cell>
          <cell r="B122" t="str">
            <v>Pernos de anclaje</v>
          </cell>
          <cell r="C122" t="str">
            <v>ud</v>
          </cell>
          <cell r="D122">
            <v>6096.6</v>
          </cell>
          <cell r="E122">
            <v>5000</v>
          </cell>
        </row>
        <row r="123">
          <cell r="A123" t="str">
            <v>21.33</v>
          </cell>
          <cell r="B123" t="str">
            <v>Platina en hierro de 1/8" x 2"</v>
          </cell>
          <cell r="C123" t="str">
            <v>m</v>
          </cell>
          <cell r="D123">
            <v>5852.7359999999999</v>
          </cell>
          <cell r="E123">
            <v>4800</v>
          </cell>
        </row>
        <row r="124">
          <cell r="A124" t="str">
            <v>21.34</v>
          </cell>
          <cell r="B124" t="str">
            <v>Rejilla Manual para Solidos Finos</v>
          </cell>
          <cell r="C124" t="str">
            <v>m</v>
          </cell>
          <cell r="D124">
            <v>182898</v>
          </cell>
          <cell r="E124">
            <v>150000</v>
          </cell>
        </row>
        <row r="125">
          <cell r="A125" t="str">
            <v>21.35</v>
          </cell>
          <cell r="B125" t="str">
            <v>Rejilla Manual para Solidos Gruesas</v>
          </cell>
          <cell r="C125" t="str">
            <v>m</v>
          </cell>
          <cell r="D125">
            <v>182898</v>
          </cell>
          <cell r="E125">
            <v>150000</v>
          </cell>
        </row>
        <row r="126">
          <cell r="A126" t="str">
            <v>21.41</v>
          </cell>
          <cell r="B126" t="str">
            <v xml:space="preserve">Suministro e instalacion de canaleta de recoleccion PRFV </v>
          </cell>
          <cell r="C126" t="str">
            <v>ml</v>
          </cell>
          <cell r="D126">
            <v>381891.02399999998</v>
          </cell>
          <cell r="E126">
            <v>313200</v>
          </cell>
        </row>
        <row r="127">
          <cell r="A127" t="str">
            <v>21.42</v>
          </cell>
          <cell r="B127" t="str">
            <v>Suministro e instalacion de perfiles en C  en PRFV para la soporteria</v>
          </cell>
          <cell r="C127" t="str">
            <v>ml</v>
          </cell>
          <cell r="D127">
            <v>42676.2</v>
          </cell>
          <cell r="E127">
            <v>35000</v>
          </cell>
        </row>
        <row r="128">
          <cell r="A128" t="str">
            <v>21.43</v>
          </cell>
          <cell r="B128" t="str">
            <v>Compuerta PRFV tipo guillotina 0.6m de ancho por 0.7 m de alto</v>
          </cell>
          <cell r="C128" t="str">
            <v>un</v>
          </cell>
          <cell r="D128">
            <v>473620</v>
          </cell>
        </row>
        <row r="129">
          <cell r="A129">
            <v>21.44</v>
          </cell>
          <cell r="B129" t="str">
            <v>Compuerta PRFV tipo guillotina 0.20m de ancho por 0.9m de alto</v>
          </cell>
          <cell r="C129" t="str">
            <v>un</v>
          </cell>
          <cell r="D129">
            <v>235000</v>
          </cell>
        </row>
        <row r="130">
          <cell r="A130" t="str">
            <v>21.46</v>
          </cell>
          <cell r="B130" t="str">
            <v xml:space="preserve">Valvula de cortina de bronce Ø 2" </v>
          </cell>
          <cell r="C130" t="str">
            <v>Un</v>
          </cell>
          <cell r="D130">
            <v>254025</v>
          </cell>
          <cell r="E130">
            <v>174000</v>
          </cell>
        </row>
        <row r="131">
          <cell r="A131" t="str">
            <v>21.47</v>
          </cell>
          <cell r="B131" t="str">
            <v xml:space="preserve">Valvula de cortina de bronce Ø 3" </v>
          </cell>
          <cell r="C131" t="str">
            <v>Un</v>
          </cell>
          <cell r="D131">
            <v>779348.7</v>
          </cell>
          <cell r="E131">
            <v>417600</v>
          </cell>
        </row>
        <row r="132">
          <cell r="A132" t="str">
            <v>21.60</v>
          </cell>
          <cell r="B132" t="str">
            <v>Valvula de Compuerta Ø 8" sello bronce</v>
          </cell>
          <cell r="C132" t="str">
            <v>Un</v>
          </cell>
          <cell r="D132">
            <v>1828980</v>
          </cell>
          <cell r="E132">
            <v>1500000</v>
          </cell>
        </row>
        <row r="133">
          <cell r="A133" t="str">
            <v>21.61</v>
          </cell>
          <cell r="B133" t="str">
            <v>Valvula de Compuerta Ø 10" sello bronce</v>
          </cell>
          <cell r="C133" t="str">
            <v>Un</v>
          </cell>
          <cell r="D133">
            <v>3414096</v>
          </cell>
          <cell r="E133">
            <v>2800000</v>
          </cell>
        </row>
        <row r="134">
          <cell r="A134" t="str">
            <v>21.68</v>
          </cell>
          <cell r="B134" t="str">
            <v>Valvula de Compuerta Ø 20" sello bronce</v>
          </cell>
          <cell r="C134" t="str">
            <v>Un</v>
          </cell>
          <cell r="D134">
            <v>20728440</v>
          </cell>
          <cell r="E134">
            <v>17000000</v>
          </cell>
        </row>
        <row r="135">
          <cell r="A135" t="str">
            <v>21.75</v>
          </cell>
          <cell r="B135" t="str">
            <v>Soporte Vastago</v>
          </cell>
          <cell r="C135" t="str">
            <v>Un</v>
          </cell>
          <cell r="D135">
            <v>424323.36</v>
          </cell>
          <cell r="E135">
            <v>348000</v>
          </cell>
        </row>
        <row r="136">
          <cell r="A136" t="str">
            <v>21.76</v>
          </cell>
          <cell r="B136" t="str">
            <v xml:space="preserve">Vastago </v>
          </cell>
          <cell r="C136" t="str">
            <v>ml</v>
          </cell>
          <cell r="D136">
            <v>636485.03999999992</v>
          </cell>
          <cell r="E136">
            <v>521999.99999999994</v>
          </cell>
        </row>
        <row r="137">
          <cell r="A137" t="str">
            <v>21.77</v>
          </cell>
          <cell r="B137" t="str">
            <v>Rueda de manejo</v>
          </cell>
          <cell r="C137" t="str">
            <v>Un</v>
          </cell>
          <cell r="D137">
            <v>130125.83039999998</v>
          </cell>
          <cell r="E137">
            <v>106719.99999999999</v>
          </cell>
        </row>
        <row r="138">
          <cell r="A138" t="str">
            <v>21.94</v>
          </cell>
          <cell r="B138" t="str">
            <v xml:space="preserve">Valvula de Cheque de  Ø 3" </v>
          </cell>
          <cell r="C138" t="str">
            <v>Un</v>
          </cell>
          <cell r="D138">
            <v>659115.61919999996</v>
          </cell>
          <cell r="E138">
            <v>540560</v>
          </cell>
        </row>
        <row r="139">
          <cell r="A139">
            <v>21101</v>
          </cell>
          <cell r="B139" t="str">
            <v xml:space="preserve">Valvula de Cheque de  Ø 20" </v>
          </cell>
          <cell r="C139" t="str">
            <v>Un</v>
          </cell>
          <cell r="D139">
            <v>25605720</v>
          </cell>
          <cell r="E139">
            <v>21000000</v>
          </cell>
        </row>
        <row r="140">
          <cell r="A140">
            <v>21103</v>
          </cell>
          <cell r="B140" t="str">
            <v>Valvula de Ventosa de  Ø 3" HD</v>
          </cell>
          <cell r="C140" t="str">
            <v>Un</v>
          </cell>
          <cell r="D140">
            <v>3861180</v>
          </cell>
          <cell r="E140">
            <v>556800</v>
          </cell>
        </row>
        <row r="141">
          <cell r="A141">
            <v>21201</v>
          </cell>
          <cell r="B141" t="str">
            <v xml:space="preserve">Válvula mariposa  Ø 3" </v>
          </cell>
          <cell r="C141" t="str">
            <v>Un</v>
          </cell>
          <cell r="D141">
            <v>386118</v>
          </cell>
        </row>
        <row r="142">
          <cell r="A142">
            <v>21202</v>
          </cell>
          <cell r="B142" t="str">
            <v>Niple pasamuro 8" HD  ELX B Z=0,2 L=0,6</v>
          </cell>
          <cell r="C142" t="str">
            <v>un</v>
          </cell>
          <cell r="D142">
            <v>350250</v>
          </cell>
        </row>
        <row r="145">
          <cell r="D145">
            <v>0</v>
          </cell>
        </row>
        <row r="146">
          <cell r="A146" t="str">
            <v>22.1</v>
          </cell>
          <cell r="B146" t="str">
            <v>Cubierta en teja Ajozinc  2,15 x 0,83 m</v>
          </cell>
          <cell r="C146" t="str">
            <v>Un</v>
          </cell>
          <cell r="D146">
            <v>40644</v>
          </cell>
        </row>
        <row r="147">
          <cell r="A147" t="str">
            <v>22.3</v>
          </cell>
          <cell r="B147" t="str">
            <v>Teja Translucida No.4</v>
          </cell>
          <cell r="C147" t="str">
            <v>M2</v>
          </cell>
          <cell r="D147">
            <v>40644</v>
          </cell>
        </row>
        <row r="148">
          <cell r="A148" t="str">
            <v>22.4</v>
          </cell>
          <cell r="B148" t="str">
            <v>Ganchos para teja ondulada</v>
          </cell>
          <cell r="C148" t="str">
            <v>UN</v>
          </cell>
          <cell r="D148">
            <v>558.85500000000002</v>
          </cell>
        </row>
        <row r="149">
          <cell r="D149">
            <v>0</v>
          </cell>
        </row>
        <row r="150">
          <cell r="A150" t="str">
            <v>23.5.2</v>
          </cell>
          <cell r="B150" t="str">
            <v>Tubería para flujo a presión unión mecanica 200 PSI de 3"</v>
          </cell>
          <cell r="C150" t="str">
            <v>Ml</v>
          </cell>
          <cell r="D150">
            <v>20322</v>
          </cell>
          <cell r="E150">
            <v>21.666666666666668</v>
          </cell>
        </row>
        <row r="151">
          <cell r="A151" t="str">
            <v>23.5.4</v>
          </cell>
          <cell r="B151" t="str">
            <v>Tubería para flujo a presión unión mecanica 200 PSI de 6"</v>
          </cell>
          <cell r="C151" t="str">
            <v>Ml</v>
          </cell>
          <cell r="D151">
            <v>71127</v>
          </cell>
          <cell r="E151">
            <v>78</v>
          </cell>
        </row>
        <row r="152">
          <cell r="A152" t="str">
            <v>23.5.56</v>
          </cell>
          <cell r="B152" t="str">
            <v>Tubería para flujo a presión unión mecanica 100 PSI 20"</v>
          </cell>
          <cell r="C152" t="str">
            <v>Ml</v>
          </cell>
          <cell r="D152">
            <v>387134.1</v>
          </cell>
          <cell r="E152">
            <v>283620</v>
          </cell>
        </row>
        <row r="153">
          <cell r="A153" t="str">
            <v>23.6.1</v>
          </cell>
          <cell r="B153" t="str">
            <v>Tuberia HG 4" Incluye accesorios</v>
          </cell>
          <cell r="C153" t="str">
            <v>Ml</v>
          </cell>
          <cell r="D153">
            <v>81288</v>
          </cell>
          <cell r="E153">
            <v>66666.666666666672</v>
          </cell>
        </row>
        <row r="154">
          <cell r="A154" t="str">
            <v>23.6.2</v>
          </cell>
          <cell r="B154" t="str">
            <v>Tuberia HG 3" Incluye accesorios</v>
          </cell>
          <cell r="C154" t="str">
            <v>Ml</v>
          </cell>
          <cell r="D154">
            <v>60966</v>
          </cell>
          <cell r="E154">
            <v>50000</v>
          </cell>
        </row>
        <row r="155">
          <cell r="A155" t="str">
            <v>23.7.5</v>
          </cell>
          <cell r="B155" t="str">
            <v>Tuberia acero al carbon 20"</v>
          </cell>
          <cell r="C155" t="str">
            <v>ml</v>
          </cell>
          <cell r="D155">
            <v>1097388</v>
          </cell>
          <cell r="E155">
            <v>900000</v>
          </cell>
        </row>
        <row r="156">
          <cell r="A156" t="str">
            <v>23.7.6</v>
          </cell>
          <cell r="B156" t="str">
            <v>Tubería PVC sanitaria 4"</v>
          </cell>
          <cell r="C156" t="str">
            <v>ml</v>
          </cell>
          <cell r="D156">
            <v>18069</v>
          </cell>
        </row>
        <row r="158">
          <cell r="A158" t="str">
            <v>24.16</v>
          </cell>
          <cell r="B158" t="str">
            <v>Lubricante para Tubería  Unión Platino, Biaxial (Tarro de 4 Kg)</v>
          </cell>
          <cell r="C158" t="str">
            <v>Kg</v>
          </cell>
          <cell r="D158">
            <v>132093</v>
          </cell>
        </row>
        <row r="160">
          <cell r="A160">
            <v>25.1</v>
          </cell>
          <cell r="B160" t="str">
            <v>Tee reducida 200 mm x 100 mm (8"x4")</v>
          </cell>
          <cell r="C160" t="str">
            <v>un</v>
          </cell>
          <cell r="D160">
            <v>1295732</v>
          </cell>
        </row>
        <row r="161">
          <cell r="A161">
            <v>25.2</v>
          </cell>
          <cell r="B161" t="str">
            <v>Válvula de compuerta elástica Ø 4" 100 mm vástago no ascendente</v>
          </cell>
          <cell r="C161" t="str">
            <v>un</v>
          </cell>
          <cell r="D161">
            <v>985200</v>
          </cell>
        </row>
        <row r="162">
          <cell r="A162">
            <v>25.3</v>
          </cell>
          <cell r="B162" t="str">
            <v>Portaflanche PEAD PE 100 PN 16 200 mm (8")</v>
          </cell>
          <cell r="C162" t="str">
            <v>un</v>
          </cell>
          <cell r="D162">
            <v>155628</v>
          </cell>
        </row>
        <row r="163">
          <cell r="A163">
            <v>25.4</v>
          </cell>
          <cell r="B163" t="str">
            <v>Brida loca HD 8" 200 mm</v>
          </cell>
          <cell r="C163" t="str">
            <v>un</v>
          </cell>
          <cell r="D163">
            <v>133280</v>
          </cell>
        </row>
        <row r="164">
          <cell r="A164">
            <v>25.5</v>
          </cell>
          <cell r="B164" t="str">
            <v>Juego de tornillería y empaques Delta mks</v>
          </cell>
          <cell r="C164" t="str">
            <v xml:space="preserve">un </v>
          </cell>
          <cell r="D164">
            <v>110250</v>
          </cell>
        </row>
        <row r="165">
          <cell r="A165">
            <v>25.7</v>
          </cell>
          <cell r="B165" t="str">
            <v>Bloque mamposteria e=0.12m</v>
          </cell>
          <cell r="C165" t="str">
            <v>un</v>
          </cell>
          <cell r="D165">
            <v>2235.42</v>
          </cell>
        </row>
        <row r="166">
          <cell r="A166">
            <v>26121</v>
          </cell>
          <cell r="B166" t="str">
            <v>Tee partida 20" a 3" bridada</v>
          </cell>
          <cell r="C166" t="str">
            <v>Un</v>
          </cell>
          <cell r="D166">
            <v>3149910</v>
          </cell>
        </row>
        <row r="167">
          <cell r="A167">
            <v>26.122</v>
          </cell>
          <cell r="B167" t="str">
            <v>Elementos de seguridad trabajo en altura</v>
          </cell>
          <cell r="C167" t="str">
            <v>hr</v>
          </cell>
          <cell r="D167">
            <v>10161</v>
          </cell>
        </row>
        <row r="168">
          <cell r="A168">
            <v>26.123000000000001</v>
          </cell>
          <cell r="B168" t="str">
            <v>Silla Yee 250x 160 inc amarras y adhesivo</v>
          </cell>
          <cell r="C168" t="str">
            <v>un</v>
          </cell>
          <cell r="D168">
            <v>149366.70000000001</v>
          </cell>
        </row>
        <row r="169">
          <cell r="A169">
            <v>26.123999999999999</v>
          </cell>
          <cell r="B169" t="str">
            <v>Entibado provisional con madera en zanjas (3 usos)</v>
          </cell>
          <cell r="C169" t="str">
            <v>m2</v>
          </cell>
          <cell r="D169">
            <v>9348.1200000000008</v>
          </cell>
        </row>
        <row r="170">
          <cell r="A170">
            <v>26.125</v>
          </cell>
          <cell r="B170" t="str">
            <v>Puntales</v>
          </cell>
          <cell r="C170" t="str">
            <v>ml</v>
          </cell>
          <cell r="D170">
            <v>2540.25</v>
          </cell>
        </row>
        <row r="171">
          <cell r="A171">
            <v>26.126000000000001</v>
          </cell>
          <cell r="B171" t="str">
            <v>Volqueta (sobreacarreo de materiales)</v>
          </cell>
          <cell r="C171" t="str">
            <v>m3/km</v>
          </cell>
          <cell r="D171">
            <v>1117.71</v>
          </cell>
        </row>
        <row r="172">
          <cell r="A172">
            <v>26.126999999999999</v>
          </cell>
          <cell r="B172" t="str">
            <v>Acarreo interno</v>
          </cell>
          <cell r="C172" t="str">
            <v>m3</v>
          </cell>
          <cell r="D172">
            <v>1700</v>
          </cell>
        </row>
        <row r="173">
          <cell r="A173">
            <v>26.128</v>
          </cell>
          <cell r="B173" t="str">
            <v>Transporte en camioneta hasta 1.5 toneladas</v>
          </cell>
          <cell r="C173" t="str">
            <v>Día</v>
          </cell>
          <cell r="D173">
            <v>142254</v>
          </cell>
        </row>
        <row r="174">
          <cell r="A174">
            <v>26.129000000000001</v>
          </cell>
          <cell r="B174" t="str">
            <v>Transporte fuente de material pétreo hasta sector Alegrías</v>
          </cell>
          <cell r="C174" t="str">
            <v>m3</v>
          </cell>
          <cell r="D174">
            <v>72000</v>
          </cell>
        </row>
        <row r="175">
          <cell r="A175">
            <v>27</v>
          </cell>
          <cell r="B175" t="str">
            <v>Valla general del proyecto (4.0x2.0 mt)</v>
          </cell>
          <cell r="C175" t="str">
            <v>un</v>
          </cell>
          <cell r="D175">
            <v>488744.1</v>
          </cell>
        </row>
        <row r="176">
          <cell r="A176">
            <v>27.1</v>
          </cell>
          <cell r="B176" t="str">
            <v>Señal Preventiva/Reglamentaria</v>
          </cell>
          <cell r="C176" t="str">
            <v>un</v>
          </cell>
          <cell r="D176">
            <v>162576</v>
          </cell>
        </row>
        <row r="177">
          <cell r="D177">
            <v>0</v>
          </cell>
        </row>
        <row r="178">
          <cell r="A178">
            <v>28</v>
          </cell>
          <cell r="B178" t="str">
            <v>Concreto Clase II (21 Mpa)  Producido en Obra</v>
          </cell>
          <cell r="C178" t="str">
            <v>m3</v>
          </cell>
          <cell r="D178">
            <v>411635</v>
          </cell>
        </row>
        <row r="179">
          <cell r="A179">
            <v>28.1</v>
          </cell>
          <cell r="B179" t="str">
            <v>Concreto 28 Mpa  Producido en Obra</v>
          </cell>
          <cell r="C179" t="str">
            <v>m3</v>
          </cell>
          <cell r="D179">
            <v>441697</v>
          </cell>
        </row>
        <row r="180">
          <cell r="A180">
            <v>28.2</v>
          </cell>
          <cell r="B180" t="str">
            <v>Concreto  premezclado Clase II (21 Mpa)  Producido en Obra</v>
          </cell>
          <cell r="C180" t="str">
            <v>m3</v>
          </cell>
          <cell r="D180">
            <v>362560</v>
          </cell>
        </row>
        <row r="181">
          <cell r="A181">
            <v>28.3</v>
          </cell>
          <cell r="B181" t="str">
            <v xml:space="preserve">Concreto hidráulico para pavimento MR 42 KG/CM2 </v>
          </cell>
          <cell r="C181" t="str">
            <v>m3</v>
          </cell>
          <cell r="D181">
            <v>439396</v>
          </cell>
        </row>
        <row r="183">
          <cell r="A183">
            <v>29.1</v>
          </cell>
          <cell r="B183" t="str">
            <v>Termometro Laser (No Invasivo), para toma y registro de temperatura diaria a cada trabajador.</v>
          </cell>
          <cell r="C183" t="str">
            <v>Ud</v>
          </cell>
          <cell r="D183">
            <v>356651.1</v>
          </cell>
        </row>
        <row r="184">
          <cell r="A184">
            <v>29.2</v>
          </cell>
          <cell r="B184" t="str">
            <v>Aspersor (Fumigador cacorro de espalda 20 litros)</v>
          </cell>
          <cell r="C184" t="str">
            <v>Ud</v>
          </cell>
          <cell r="D184">
            <v>199460.43</v>
          </cell>
        </row>
        <row r="185">
          <cell r="A185">
            <v>29.3</v>
          </cell>
          <cell r="B185" t="str">
            <v>Caneca de pedal</v>
          </cell>
          <cell r="C185" t="str">
            <v>Ud</v>
          </cell>
          <cell r="D185">
            <v>81897.66</v>
          </cell>
        </row>
        <row r="186">
          <cell r="A186">
            <v>29.4</v>
          </cell>
          <cell r="B186" t="str">
            <v>Pendones informativos  (Zona desinfección herramienta, Zona lavado de manos, zona de toma de temperatura, Zona toma juramentada de no sintomas gripales o fiebres)</v>
          </cell>
          <cell r="C186" t="str">
            <v>Ud</v>
          </cell>
          <cell r="D186">
            <v>101711.61</v>
          </cell>
        </row>
        <row r="187">
          <cell r="A187">
            <v>29.5</v>
          </cell>
          <cell r="B187" t="str">
            <v>Jabon en barra</v>
          </cell>
          <cell r="C187" t="str">
            <v>Ud</v>
          </cell>
          <cell r="D187">
            <v>2113.4879999999998</v>
          </cell>
        </row>
        <row r="188">
          <cell r="A188">
            <v>29.6</v>
          </cell>
          <cell r="B188" t="str">
            <v xml:space="preserve">Toalla de secado de manos </v>
          </cell>
          <cell r="C188" t="str">
            <v>Ud</v>
          </cell>
          <cell r="D188">
            <v>112.27905</v>
          </cell>
        </row>
        <row r="189">
          <cell r="A189">
            <v>29.7</v>
          </cell>
          <cell r="B189" t="str">
            <v>Tapabocas 1 cada 3 horas, normatizados</v>
          </cell>
          <cell r="C189" t="str">
            <v>Ud</v>
          </cell>
          <cell r="D189">
            <v>2113.4879999999998</v>
          </cell>
        </row>
        <row r="190">
          <cell r="A190">
            <v>29.8</v>
          </cell>
          <cell r="B190" t="str">
            <v>Gafas  bioseguridad</v>
          </cell>
          <cell r="C190" t="str">
            <v>Ud</v>
          </cell>
          <cell r="D190">
            <v>8982.3240000000005</v>
          </cell>
        </row>
        <row r="191">
          <cell r="A191">
            <v>29.9</v>
          </cell>
          <cell r="B191" t="str">
            <v>Amonio para aspersión en trabajdor, areas de trabajo y herramienta y equipos, y elementos de protección (gafas y casco)</v>
          </cell>
          <cell r="C191" t="str">
            <v>litro</v>
          </cell>
          <cell r="D191">
            <v>46232.55</v>
          </cell>
        </row>
        <row r="192">
          <cell r="A192">
            <v>30</v>
          </cell>
          <cell r="B192" t="str">
            <v>Papeleria (Registro diario temperatura, declaración juramenta de no sintomas de gripe o manifestación de fiebre o relación con personas que presente estos sintomas y todos la información acorde al protocolo establecido). Incluye volante informativo para cada trabajador lleve a su familia 3 volantes,</v>
          </cell>
          <cell r="C192" t="str">
            <v>gl</v>
          </cell>
          <cell r="D192">
            <v>264.18599999999998</v>
          </cell>
        </row>
        <row r="193">
          <cell r="A193">
            <v>30.1</v>
          </cell>
          <cell r="B193" t="str">
            <v>Bolsa para disposición de residuos</v>
          </cell>
          <cell r="C193" t="str">
            <v>Ud</v>
          </cell>
          <cell r="D193">
            <v>198.1395</v>
          </cell>
        </row>
        <row r="194">
          <cell r="A194">
            <v>30.2</v>
          </cell>
          <cell r="B194" t="str">
            <v xml:space="preserve">Tiempo no productivo para lavado de manos, elaboración de encuesta, desinfección de herramienta y recibo de charlas </v>
          </cell>
          <cell r="C194" t="str">
            <v>Hora</v>
          </cell>
          <cell r="D194">
            <v>5679.9989999999998</v>
          </cell>
        </row>
        <row r="195">
          <cell r="A195" t="str">
            <v>30.3</v>
          </cell>
          <cell r="B195" t="str">
            <v>AroTapa y tapa Hierro Ductil D=0,60 m</v>
          </cell>
          <cell r="C195" t="str">
            <v>Un</v>
          </cell>
          <cell r="D195">
            <v>594418.5</v>
          </cell>
        </row>
        <row r="199">
          <cell r="A199" t="str">
            <v>CARLOS ALBERTO LÓPEZ HERRERA</v>
          </cell>
          <cell r="C199" t="str">
            <v xml:space="preserve">ROBINSON RAMÍREZ HERNÁNDEZ </v>
          </cell>
        </row>
        <row r="200">
          <cell r="A200" t="str">
            <v>DISEÑADOR HIDRÁULICO</v>
          </cell>
          <cell r="B200" t="str">
            <v>DISEÑADOR HIDRÁULICO</v>
          </cell>
          <cell r="C200" t="str">
            <v xml:space="preserve">INTERVENTOR </v>
          </cell>
        </row>
        <row r="201">
          <cell r="A201" t="str">
            <v xml:space="preserve">ACUASERVICIOS </v>
          </cell>
          <cell r="B201" t="str">
            <v xml:space="preserve">ACUASERVICIOS </v>
          </cell>
          <cell r="C201" t="str">
            <v>EMPOCALDAS S.A E.S.P</v>
          </cell>
        </row>
        <row r="202">
          <cell r="A202" t="str">
            <v>MP: 1720210664 CLD</v>
          </cell>
          <cell r="B202" t="str">
            <v>MP: 1720210664 CLD</v>
          </cell>
          <cell r="C202" t="str">
            <v>MP: 17202-094957-CLD</v>
          </cell>
        </row>
      </sheetData>
      <sheetData sheetId="15">
        <row r="26">
          <cell r="A26" t="str">
            <v>Comisión de topografía</v>
          </cell>
          <cell r="B26" t="str">
            <v>ml</v>
          </cell>
          <cell r="C26">
            <v>410</v>
          </cell>
        </row>
        <row r="27">
          <cell r="A27" t="str">
            <v>Dibujante Plano Record</v>
          </cell>
          <cell r="B27" t="str">
            <v>dia</v>
          </cell>
          <cell r="C27">
            <v>68000</v>
          </cell>
        </row>
        <row r="29">
          <cell r="A29" t="str">
            <v>Cuadrilla I (1 of + 1 ay)</v>
          </cell>
          <cell r="B29" t="str">
            <v>hr</v>
          </cell>
          <cell r="C29">
            <v>19692</v>
          </cell>
        </row>
        <row r="30">
          <cell r="A30" t="str">
            <v>Cuadrilla II (1 of + 2 ay) Instalación tubería y accesorios</v>
          </cell>
          <cell r="B30" t="str">
            <v>hr</v>
          </cell>
          <cell r="C30">
            <v>26894</v>
          </cell>
        </row>
        <row r="31">
          <cell r="A31" t="str">
            <v>Cuadrilla II (1 of + 2 ay) Instalación perfilería metálica</v>
          </cell>
        </row>
        <row r="32">
          <cell r="A32" t="str">
            <v>Cuadrilla III (1 of + 1 ay p +  4 ay)</v>
          </cell>
          <cell r="B32" t="str">
            <v>hr</v>
          </cell>
          <cell r="C32">
            <v>56975</v>
          </cell>
        </row>
        <row r="33">
          <cell r="A33" t="str">
            <v>Cuadrilla IV (4 ay ) Cargue y evacuación de escombros</v>
          </cell>
          <cell r="B33" t="str">
            <v>hr</v>
          </cell>
          <cell r="C33">
            <v>28808</v>
          </cell>
        </row>
        <row r="34">
          <cell r="A34" t="str">
            <v>Cuadrilla IV (4 ay ) Excavación y transporte inteno</v>
          </cell>
          <cell r="B34" t="str">
            <v>hr</v>
          </cell>
          <cell r="C34">
            <v>28808</v>
          </cell>
        </row>
        <row r="35">
          <cell r="A35" t="str">
            <v>Cuadrilla VI (Instalaciones especiales)</v>
          </cell>
          <cell r="B35" t="str">
            <v>hr</v>
          </cell>
        </row>
        <row r="39">
          <cell r="A39" t="str">
            <v>M.O. especializada estrcutura metalica</v>
          </cell>
          <cell r="B39" t="str">
            <v>hr</v>
          </cell>
          <cell r="C39">
            <v>26894</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TRANSPORTE"/>
      <sheetName val="c2.5y2.6"/>
      <sheetName val="PRECIOS"/>
      <sheetName val="PREACTA 6"/>
      <sheetName val="TABLA 2008"/>
      <sheetName val="Excavación Mat. Común Estacione"/>
      <sheetName val="Demolición Pavimento"/>
      <sheetName val="SUB APU"/>
      <sheetName val="Insum"/>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2"/>
  <sheetViews>
    <sheetView tabSelected="1" view="pageBreakPreview" zoomScale="89" zoomScaleNormal="100" zoomScaleSheetLayoutView="89" workbookViewId="0">
      <selection activeCell="J35" sqref="J35"/>
    </sheetView>
  </sheetViews>
  <sheetFormatPr baseColWidth="10" defaultColWidth="11.42578125" defaultRowHeight="12.75" x14ac:dyDescent="0.2"/>
  <cols>
    <col min="1" max="1" width="3.7109375" style="1" customWidth="1"/>
    <col min="2" max="2" width="3.140625" style="1" customWidth="1"/>
    <col min="3" max="3" width="13" style="22" customWidth="1"/>
    <col min="4" max="4" width="54.7109375" style="48" customWidth="1"/>
    <col min="5" max="5" width="11" style="22" bestFit="1" customWidth="1"/>
    <col min="6" max="6" width="16" style="49" customWidth="1"/>
    <col min="7" max="7" width="11.42578125" style="22"/>
    <col min="8" max="8" width="16.85546875" style="64" customWidth="1"/>
    <col min="9" max="9" width="20" style="64" customWidth="1"/>
    <col min="10" max="10" width="16.28515625" style="64" customWidth="1"/>
    <col min="11" max="11" width="11.42578125" style="64"/>
    <col min="12" max="12" width="2" style="1" customWidth="1"/>
    <col min="13" max="16384" width="11.42578125" style="1"/>
  </cols>
  <sheetData>
    <row r="1" spans="2:12" ht="15.75" x14ac:dyDescent="0.25">
      <c r="C1" s="2"/>
      <c r="D1" s="3"/>
      <c r="E1" s="4"/>
      <c r="F1" s="4"/>
      <c r="G1" s="5"/>
      <c r="H1" s="6"/>
      <c r="I1" s="6"/>
      <c r="J1" s="7"/>
      <c r="K1" s="8"/>
    </row>
    <row r="2" spans="2:12" ht="15.75" x14ac:dyDescent="0.25">
      <c r="C2" s="9" t="s">
        <v>0</v>
      </c>
      <c r="D2" s="9"/>
      <c r="E2" s="9"/>
      <c r="F2" s="9"/>
      <c r="G2" s="9"/>
      <c r="H2" s="9"/>
      <c r="I2" s="9"/>
      <c r="J2" s="9"/>
      <c r="K2" s="9"/>
    </row>
    <row r="3" spans="2:12" ht="15.75" customHeight="1" x14ac:dyDescent="0.25">
      <c r="C3" s="9" t="s">
        <v>1</v>
      </c>
      <c r="D3" s="9"/>
      <c r="E3" s="9"/>
      <c r="F3" s="9"/>
      <c r="G3" s="9"/>
      <c r="H3" s="9"/>
      <c r="I3" s="9"/>
      <c r="J3" s="9"/>
      <c r="K3" s="9"/>
    </row>
    <row r="4" spans="2:12" ht="15.75" customHeight="1" x14ac:dyDescent="0.25">
      <c r="C4" s="10" t="s">
        <v>2</v>
      </c>
      <c r="D4" s="11"/>
      <c r="E4" s="12" t="s">
        <v>3</v>
      </c>
      <c r="F4" s="12"/>
      <c r="G4" s="12"/>
      <c r="H4" s="12"/>
      <c r="I4" s="12"/>
      <c r="J4" s="12"/>
      <c r="K4" s="13"/>
    </row>
    <row r="5" spans="2:12" ht="15.75" x14ac:dyDescent="0.25">
      <c r="C5" s="14" t="s">
        <v>4</v>
      </c>
      <c r="D5" s="14"/>
      <c r="E5" s="14"/>
      <c r="F5" s="14"/>
      <c r="G5" s="14"/>
      <c r="H5" s="15"/>
      <c r="I5" s="15"/>
      <c r="J5" s="15"/>
      <c r="K5" s="13"/>
    </row>
    <row r="6" spans="2:12" ht="15.75" x14ac:dyDescent="0.25">
      <c r="C6" s="14" t="s">
        <v>5</v>
      </c>
      <c r="D6" s="14"/>
      <c r="E6" s="14"/>
      <c r="F6" s="14"/>
      <c r="G6" s="14"/>
      <c r="H6" s="6"/>
      <c r="I6" s="6"/>
      <c r="J6" s="7"/>
      <c r="K6" s="13"/>
    </row>
    <row r="8" spans="2:12" s="16" customFormat="1" ht="18" x14ac:dyDescent="0.25">
      <c r="C8" s="17" t="s">
        <v>6</v>
      </c>
      <c r="D8" s="17"/>
      <c r="E8" s="17"/>
      <c r="F8" s="17"/>
      <c r="G8" s="17"/>
      <c r="H8" s="17"/>
      <c r="I8" s="17"/>
      <c r="J8" s="17"/>
      <c r="K8" s="17"/>
      <c r="L8" s="17"/>
    </row>
    <row r="10" spans="2:12" x14ac:dyDescent="0.2">
      <c r="C10" s="18" t="s">
        <v>7</v>
      </c>
      <c r="D10" s="18"/>
      <c r="E10" s="18"/>
      <c r="F10" s="18"/>
      <c r="G10" s="18"/>
      <c r="H10" s="18"/>
      <c r="I10" s="18"/>
      <c r="J10" s="18"/>
      <c r="K10" s="18"/>
    </row>
    <row r="12" spans="2:12" x14ac:dyDescent="0.2">
      <c r="C12" s="19" t="s">
        <v>8</v>
      </c>
      <c r="D12" s="20" t="s">
        <v>9</v>
      </c>
      <c r="E12" s="19" t="s">
        <v>10</v>
      </c>
      <c r="F12" s="21" t="s">
        <v>11</v>
      </c>
      <c r="H12" s="23" t="s">
        <v>12</v>
      </c>
      <c r="I12" s="23" t="s">
        <v>13</v>
      </c>
      <c r="J12" s="24" t="s">
        <v>14</v>
      </c>
      <c r="K12" s="23" t="s">
        <v>15</v>
      </c>
    </row>
    <row r="13" spans="2:12" s="25" customFormat="1" ht="38.25" x14ac:dyDescent="0.2">
      <c r="C13" s="26">
        <v>1.1000000000000001</v>
      </c>
      <c r="D13" s="27" t="s">
        <v>16</v>
      </c>
      <c r="E13" s="28" t="s">
        <v>17</v>
      </c>
      <c r="F13" s="29">
        <f>SUM(H20:K20,0)</f>
        <v>6198.9362500000007</v>
      </c>
      <c r="H13" s="30">
        <f>+H20</f>
        <v>0</v>
      </c>
      <c r="I13" s="30">
        <f>+I20</f>
        <v>4506</v>
      </c>
      <c r="J13" s="30">
        <f>+J20</f>
        <v>984.6</v>
      </c>
      <c r="K13" s="30">
        <f>+K20</f>
        <v>708.33625000000006</v>
      </c>
    </row>
    <row r="14" spans="2:12" x14ac:dyDescent="0.2">
      <c r="B14" s="31"/>
      <c r="C14" s="32" t="s">
        <v>18</v>
      </c>
      <c r="D14" s="33" t="s">
        <v>19</v>
      </c>
      <c r="E14" s="34" t="s">
        <v>10</v>
      </c>
      <c r="F14" s="35" t="s">
        <v>20</v>
      </c>
      <c r="G14" s="34" t="s">
        <v>21</v>
      </c>
      <c r="H14" s="23" t="s">
        <v>12</v>
      </c>
      <c r="I14" s="23" t="s">
        <v>13</v>
      </c>
      <c r="J14" s="24" t="s">
        <v>14</v>
      </c>
      <c r="K14" s="23" t="s">
        <v>15</v>
      </c>
    </row>
    <row r="15" spans="2:12" x14ac:dyDescent="0.2">
      <c r="C15" s="36" t="s">
        <v>22</v>
      </c>
      <c r="D15" s="37" t="str">
        <f>VLOOKUP(C15,[1]Insumos!A:D,2,0)</f>
        <v>Delineador Tubular Plástico</v>
      </c>
      <c r="E15" s="36" t="str">
        <f>VLOOKUP(C15,[1]Insumos!A:D,3,0)</f>
        <v>Un</v>
      </c>
      <c r="F15" s="38">
        <f>VLOOKUP(C15,[1]Insumos!A:D,4,0)</f>
        <v>44000</v>
      </c>
      <c r="G15" s="39">
        <v>0.1</v>
      </c>
      <c r="H15" s="30">
        <v>0</v>
      </c>
      <c r="I15" s="30">
        <f>+ROUND(F15*G15,0)</f>
        <v>4400</v>
      </c>
      <c r="J15" s="30">
        <v>0</v>
      </c>
      <c r="K15" s="30">
        <v>0</v>
      </c>
    </row>
    <row r="16" spans="2:12" x14ac:dyDescent="0.2">
      <c r="C16" s="36" t="s">
        <v>23</v>
      </c>
      <c r="D16" s="37" t="str">
        <f>VLOOKUP(C16,[1]Insumos!A:D,2,0)</f>
        <v xml:space="preserve">Cinta Reflectiva de Seguridad logo </v>
      </c>
      <c r="E16" s="36" t="str">
        <f>VLOOKUP(C16,[1]Insumos!A:D,3,0)</f>
        <v>Ml</v>
      </c>
      <c r="F16" s="38">
        <f>VLOOKUP(C16,[1]Insumos!A:D,4,0)</f>
        <v>105.67440000000001</v>
      </c>
      <c r="G16" s="40">
        <v>1</v>
      </c>
      <c r="H16" s="30">
        <v>0</v>
      </c>
      <c r="I16" s="30">
        <f>+ROUND(F16*G16,0)</f>
        <v>106</v>
      </c>
      <c r="J16" s="30">
        <v>0</v>
      </c>
      <c r="K16" s="30">
        <v>0</v>
      </c>
    </row>
    <row r="17" spans="2:11" x14ac:dyDescent="0.2">
      <c r="C17" s="36"/>
      <c r="D17" s="41" t="str">
        <f>+[1]Personal!A29</f>
        <v>Cuadrilla I (1 of + 1 ay)</v>
      </c>
      <c r="E17" s="42" t="str">
        <f>+[1]Personal!B29</f>
        <v>hr</v>
      </c>
      <c r="F17" s="38">
        <f>+[1]Personal!C29</f>
        <v>19692</v>
      </c>
      <c r="G17" s="40">
        <v>0.05</v>
      </c>
      <c r="H17" s="30">
        <v>0</v>
      </c>
      <c r="I17" s="30">
        <v>0</v>
      </c>
      <c r="J17" s="30">
        <f>+F17*G17</f>
        <v>984.6</v>
      </c>
      <c r="K17" s="30">
        <v>0</v>
      </c>
    </row>
    <row r="18" spans="2:11" x14ac:dyDescent="0.2">
      <c r="C18" s="36" t="s">
        <v>24</v>
      </c>
      <c r="D18" s="37" t="str">
        <f>VLOOKUP(C18,[1]Insumos!A:D,2,0)</f>
        <v>Transporte Camioneta hasta 1.5 Toneladas</v>
      </c>
      <c r="E18" s="36" t="str">
        <f>VLOOKUP(C18,[1]Insumos!A:D,3,0)</f>
        <v>Día</v>
      </c>
      <c r="F18" s="38">
        <f>VLOOKUP(C18,[1]Insumos!A:D,4,0)</f>
        <v>147334.5</v>
      </c>
      <c r="G18" s="36">
        <v>2.5000000000000001E-3</v>
      </c>
      <c r="H18" s="30">
        <v>0</v>
      </c>
      <c r="I18" s="30">
        <v>0</v>
      </c>
      <c r="J18" s="30">
        <v>0</v>
      </c>
      <c r="K18" s="30">
        <f>+G18*F18</f>
        <v>368.33625000000001</v>
      </c>
    </row>
    <row r="19" spans="2:11" x14ac:dyDescent="0.2">
      <c r="C19" s="22">
        <v>26.126999999999999</v>
      </c>
      <c r="D19" s="37" t="str">
        <f>VLOOKUP(C19,[1]Insumos!A:D,2,0)</f>
        <v>Acarreo interno</v>
      </c>
      <c r="E19" s="36" t="str">
        <f>VLOOKUP(C19,[1]Insumos!A:D,3,0)</f>
        <v>m3</v>
      </c>
      <c r="F19" s="38">
        <f>VLOOKUP(C19,[1]Insumos!A:D,4,0)</f>
        <v>1700</v>
      </c>
      <c r="G19" s="22">
        <v>0.2</v>
      </c>
      <c r="H19" s="1"/>
      <c r="I19" s="1"/>
      <c r="J19" s="1"/>
      <c r="K19" s="30">
        <f>+G19*F19</f>
        <v>340</v>
      </c>
    </row>
    <row r="20" spans="2:11" x14ac:dyDescent="0.2">
      <c r="D20" s="43"/>
      <c r="E20" s="44"/>
      <c r="F20" s="45"/>
      <c r="H20" s="30">
        <f>SUM(H15:H18)*1.0373*1.05</f>
        <v>0</v>
      </c>
      <c r="I20" s="30">
        <f>SUM(I15:I18)</f>
        <v>4506</v>
      </c>
      <c r="J20" s="30">
        <f>SUM(J15:J18)</f>
        <v>984.6</v>
      </c>
      <c r="K20" s="30">
        <f>SUM(K15:K19)</f>
        <v>708.33625000000006</v>
      </c>
    </row>
    <row r="22" spans="2:11" x14ac:dyDescent="0.2">
      <c r="C22" s="19" t="s">
        <v>8</v>
      </c>
      <c r="D22" s="20" t="s">
        <v>9</v>
      </c>
      <c r="E22" s="19" t="s">
        <v>10</v>
      </c>
      <c r="F22" s="21" t="s">
        <v>11</v>
      </c>
      <c r="H22" s="23" t="s">
        <v>12</v>
      </c>
      <c r="I22" s="23" t="s">
        <v>13</v>
      </c>
      <c r="J22" s="24" t="s">
        <v>14</v>
      </c>
      <c r="K22" s="23" t="s">
        <v>15</v>
      </c>
    </row>
    <row r="23" spans="2:11" ht="14.25" x14ac:dyDescent="0.2">
      <c r="C23" s="26">
        <v>1.2</v>
      </c>
      <c r="D23" s="27" t="s">
        <v>25</v>
      </c>
      <c r="E23" s="28" t="s">
        <v>17</v>
      </c>
      <c r="F23" s="29">
        <f>SUM(H27:K27,0)</f>
        <v>1566</v>
      </c>
      <c r="H23" s="30">
        <f>+H27</f>
        <v>0</v>
      </c>
      <c r="I23" s="30">
        <f>+I27</f>
        <v>0</v>
      </c>
      <c r="J23" s="30">
        <f>+J27</f>
        <v>1566</v>
      </c>
      <c r="K23" s="30">
        <f>+K27</f>
        <v>0</v>
      </c>
    </row>
    <row r="24" spans="2:11" x14ac:dyDescent="0.2">
      <c r="B24" s="31"/>
      <c r="C24" s="32" t="s">
        <v>18</v>
      </c>
      <c r="D24" s="33" t="s">
        <v>19</v>
      </c>
      <c r="E24" s="34" t="s">
        <v>10</v>
      </c>
      <c r="F24" s="35" t="s">
        <v>20</v>
      </c>
      <c r="G24" s="46" t="s">
        <v>21</v>
      </c>
      <c r="H24" s="23" t="s">
        <v>12</v>
      </c>
      <c r="I24" s="23" t="s">
        <v>13</v>
      </c>
      <c r="J24" s="24" t="s">
        <v>14</v>
      </c>
      <c r="K24" s="23" t="s">
        <v>15</v>
      </c>
    </row>
    <row r="25" spans="2:11" x14ac:dyDescent="0.2">
      <c r="C25" s="36"/>
      <c r="D25" s="41" t="str">
        <f>+[1]Personal!A26</f>
        <v>Comisión de topografía</v>
      </c>
      <c r="E25" s="42" t="str">
        <f>+[1]Personal!B26</f>
        <v>ml</v>
      </c>
      <c r="F25" s="38">
        <f>+[1]Personal!C26</f>
        <v>410</v>
      </c>
      <c r="G25" s="47">
        <v>1</v>
      </c>
      <c r="H25" s="30">
        <v>0</v>
      </c>
      <c r="I25" s="30">
        <v>0</v>
      </c>
      <c r="J25" s="30">
        <f>+G25*F25</f>
        <v>410</v>
      </c>
      <c r="K25" s="30">
        <v>0</v>
      </c>
    </row>
    <row r="26" spans="2:11" x14ac:dyDescent="0.2">
      <c r="C26" s="36"/>
      <c r="D26" s="41" t="str">
        <f>+[1]Personal!A27</f>
        <v>Dibujante Plano Record</v>
      </c>
      <c r="E26" s="42" t="str">
        <f>+[1]Personal!B27</f>
        <v>dia</v>
      </c>
      <c r="F26" s="38">
        <f>+[1]Personal!C27</f>
        <v>68000</v>
      </c>
      <c r="G26" s="47">
        <v>1.7000000000000001E-2</v>
      </c>
      <c r="H26" s="30">
        <v>0</v>
      </c>
      <c r="I26" s="30">
        <v>0</v>
      </c>
      <c r="J26" s="30">
        <f>+F26*G26</f>
        <v>1156</v>
      </c>
      <c r="K26" s="30">
        <v>0</v>
      </c>
    </row>
    <row r="27" spans="2:11" x14ac:dyDescent="0.2">
      <c r="H27" s="30">
        <f>SUM(H25:H26)</f>
        <v>0</v>
      </c>
      <c r="I27" s="30">
        <f>SUM(I25:I26)</f>
        <v>0</v>
      </c>
      <c r="J27" s="30">
        <f>SUM(J25:J26)</f>
        <v>1566</v>
      </c>
      <c r="K27" s="30">
        <f>SUM(K25:K26)</f>
        <v>0</v>
      </c>
    </row>
    <row r="29" spans="2:11" x14ac:dyDescent="0.2">
      <c r="C29" s="19" t="s">
        <v>8</v>
      </c>
      <c r="D29" s="20" t="s">
        <v>9</v>
      </c>
      <c r="E29" s="19" t="s">
        <v>10</v>
      </c>
      <c r="F29" s="21" t="s">
        <v>11</v>
      </c>
      <c r="H29" s="23" t="s">
        <v>12</v>
      </c>
      <c r="I29" s="23" t="s">
        <v>13</v>
      </c>
      <c r="J29" s="24" t="s">
        <v>14</v>
      </c>
      <c r="K29" s="23" t="s">
        <v>15</v>
      </c>
    </row>
    <row r="30" spans="2:11" ht="14.25" x14ac:dyDescent="0.2">
      <c r="C30" s="36">
        <v>1.3</v>
      </c>
      <c r="D30" s="37" t="s">
        <v>26</v>
      </c>
      <c r="E30" s="19" t="s">
        <v>27</v>
      </c>
      <c r="F30" s="50">
        <f>SUM(H34:K34,0)</f>
        <v>2958.4</v>
      </c>
      <c r="H30" s="30">
        <f>+H34</f>
        <v>269</v>
      </c>
      <c r="I30" s="30">
        <f>+I34</f>
        <v>0</v>
      </c>
      <c r="J30" s="30">
        <f>+J34</f>
        <v>2689.4</v>
      </c>
      <c r="K30" s="30">
        <f>+K34</f>
        <v>0</v>
      </c>
    </row>
    <row r="31" spans="2:11" x14ac:dyDescent="0.2">
      <c r="C31" s="32" t="s">
        <v>18</v>
      </c>
      <c r="D31" s="33" t="s">
        <v>19</v>
      </c>
      <c r="E31" s="34" t="s">
        <v>10</v>
      </c>
      <c r="F31" s="35" t="s">
        <v>20</v>
      </c>
      <c r="G31" s="46" t="s">
        <v>21</v>
      </c>
      <c r="H31" s="23" t="s">
        <v>12</v>
      </c>
      <c r="I31" s="23" t="s">
        <v>13</v>
      </c>
      <c r="J31" s="24" t="s">
        <v>14</v>
      </c>
      <c r="K31" s="23" t="s">
        <v>15</v>
      </c>
    </row>
    <row r="32" spans="2:11" x14ac:dyDescent="0.2">
      <c r="C32" s="36" t="s">
        <v>28</v>
      </c>
      <c r="D32" s="37" t="str">
        <f>VLOOKUP(C32,[1]Insumos!A:D,2,0)</f>
        <v>Herramienta Menor General</v>
      </c>
      <c r="E32" s="36" t="s">
        <v>29</v>
      </c>
      <c r="F32" s="51">
        <f>+J33</f>
        <v>2689.4</v>
      </c>
      <c r="G32" s="52">
        <v>0.1</v>
      </c>
      <c r="H32" s="30">
        <f>+ROUND(G32*F32,0)</f>
        <v>269</v>
      </c>
      <c r="I32" s="30">
        <v>0</v>
      </c>
      <c r="J32" s="30">
        <v>0</v>
      </c>
      <c r="K32" s="30">
        <v>0</v>
      </c>
    </row>
    <row r="33" spans="3:11" x14ac:dyDescent="0.2">
      <c r="C33" s="36" t="s">
        <v>30</v>
      </c>
      <c r="D33" s="41" t="str">
        <f>+[1]Personal!A30</f>
        <v>Cuadrilla II (1 of + 2 ay) Instalación tubería y accesorios</v>
      </c>
      <c r="E33" s="42" t="str">
        <f>+[1]Personal!B30</f>
        <v>hr</v>
      </c>
      <c r="F33" s="38">
        <f>+[1]Personal!C30</f>
        <v>26894</v>
      </c>
      <c r="G33" s="47">
        <v>0.1</v>
      </c>
      <c r="H33" s="30">
        <v>0</v>
      </c>
      <c r="I33" s="30">
        <v>0</v>
      </c>
      <c r="J33" s="30">
        <f>+G33*F33</f>
        <v>2689.4</v>
      </c>
      <c r="K33" s="30">
        <v>0</v>
      </c>
    </row>
    <row r="34" spans="3:11" x14ac:dyDescent="0.2">
      <c r="H34" s="30">
        <f>SUM(H32:H33)</f>
        <v>269</v>
      </c>
      <c r="I34" s="30">
        <f>SUM(I32:I33)</f>
        <v>0</v>
      </c>
      <c r="J34" s="30">
        <f>SUM(J32:J33)</f>
        <v>2689.4</v>
      </c>
      <c r="K34" s="30">
        <f>SUM(K32:K33)</f>
        <v>0</v>
      </c>
    </row>
    <row r="35" spans="3:11" x14ac:dyDescent="0.2">
      <c r="D35" s="53"/>
      <c r="E35" s="54"/>
      <c r="F35" s="45"/>
      <c r="G35" s="44"/>
      <c r="H35" s="55"/>
      <c r="I35" s="55"/>
      <c r="J35" s="55"/>
      <c r="K35" s="55"/>
    </row>
    <row r="36" spans="3:11" x14ac:dyDescent="0.2">
      <c r="C36" s="19" t="s">
        <v>8</v>
      </c>
      <c r="D36" s="20" t="s">
        <v>9</v>
      </c>
      <c r="E36" s="19" t="s">
        <v>10</v>
      </c>
      <c r="F36" s="21" t="s">
        <v>11</v>
      </c>
      <c r="H36" s="23" t="s">
        <v>12</v>
      </c>
      <c r="I36" s="23" t="s">
        <v>13</v>
      </c>
      <c r="J36" s="24" t="s">
        <v>14</v>
      </c>
      <c r="K36" s="23" t="s">
        <v>15</v>
      </c>
    </row>
    <row r="37" spans="3:11" ht="25.5" x14ac:dyDescent="0.2">
      <c r="C37" s="26">
        <v>1.4</v>
      </c>
      <c r="D37" s="37" t="s">
        <v>31</v>
      </c>
      <c r="E37" s="28" t="s">
        <v>32</v>
      </c>
      <c r="F37" s="50">
        <f>SUM(H47:K47,0)</f>
        <v>180060</v>
      </c>
      <c r="H37" s="30">
        <f>+H91</f>
        <v>0</v>
      </c>
      <c r="I37" s="30">
        <f>+I91</f>
        <v>0</v>
      </c>
      <c r="J37" s="30">
        <f>+J91</f>
        <v>0</v>
      </c>
      <c r="K37" s="30">
        <f>+K91</f>
        <v>0</v>
      </c>
    </row>
    <row r="38" spans="3:11" x14ac:dyDescent="0.2">
      <c r="C38" s="32" t="s">
        <v>18</v>
      </c>
      <c r="D38" s="33" t="s">
        <v>19</v>
      </c>
      <c r="E38" s="34" t="s">
        <v>10</v>
      </c>
      <c r="F38" s="35" t="s">
        <v>20</v>
      </c>
      <c r="G38" s="46" t="s">
        <v>21</v>
      </c>
      <c r="H38" s="23" t="s">
        <v>12</v>
      </c>
      <c r="I38" s="23" t="s">
        <v>13</v>
      </c>
      <c r="J38" s="24" t="s">
        <v>14</v>
      </c>
      <c r="K38" s="23" t="s">
        <v>15</v>
      </c>
    </row>
    <row r="39" spans="3:11" x14ac:dyDescent="0.2">
      <c r="C39" s="36" t="s">
        <v>28</v>
      </c>
      <c r="D39" s="37" t="str">
        <f>VLOOKUP(C39,[1]Insumos!A:D,2,0)</f>
        <v>Herramienta Menor General</v>
      </c>
      <c r="E39" s="36" t="str">
        <f>VLOOKUP(C39,[1]Insumos!A:D,3,0)</f>
        <v>Un</v>
      </c>
      <c r="F39" s="38">
        <f>VLOOKUP(C39,[1]Insumos!A:D,4,0)</f>
        <v>1930.59</v>
      </c>
      <c r="G39" s="36">
        <v>1</v>
      </c>
      <c r="H39" s="30">
        <f>+ROUND(F39*G39,0)</f>
        <v>1931</v>
      </c>
      <c r="I39" s="30">
        <v>0</v>
      </c>
      <c r="J39" s="30">
        <v>0</v>
      </c>
      <c r="K39" s="30">
        <v>0</v>
      </c>
    </row>
    <row r="40" spans="3:11" x14ac:dyDescent="0.2">
      <c r="C40" s="56" t="s">
        <v>33</v>
      </c>
      <c r="D40" s="37" t="str">
        <f>VLOOKUP(C40,[1]Insumos!A:D,2,0)</f>
        <v xml:space="preserve">Formaleta para construccion elementos en concreto </v>
      </c>
      <c r="E40" s="36" t="str">
        <f>VLOOKUP(C40,[1]Insumos!A:D,3,0)</f>
        <v>un</v>
      </c>
      <c r="F40" s="38">
        <f>VLOOKUP(C40,[1]Insumos!A:D,4,0)</f>
        <v>8636.85</v>
      </c>
      <c r="G40" s="36">
        <v>0.1</v>
      </c>
      <c r="H40" s="30">
        <f>+ROUND(F40*G40,0)</f>
        <v>864</v>
      </c>
      <c r="I40" s="30">
        <v>0</v>
      </c>
      <c r="J40" s="30">
        <v>0</v>
      </c>
      <c r="K40" s="30">
        <v>0</v>
      </c>
    </row>
    <row r="41" spans="3:11" x14ac:dyDescent="0.2">
      <c r="C41" s="36">
        <v>28</v>
      </c>
      <c r="D41" s="37" t="str">
        <f>VLOOKUP(C41,[1]Insumos!A:D,2,0)</f>
        <v>Concreto Clase II (21 Mpa)  Producido en Obra</v>
      </c>
      <c r="E41" s="36" t="str">
        <f>VLOOKUP(C41,[1]Insumos!A:D,3,0)</f>
        <v>m3</v>
      </c>
      <c r="F41" s="38">
        <f>VLOOKUP(C41,[1]Insumos!A:D,4,0)</f>
        <v>411635</v>
      </c>
      <c r="G41" s="36">
        <v>0.01</v>
      </c>
      <c r="H41" s="30">
        <v>0</v>
      </c>
      <c r="I41" s="30">
        <f>+ROUND(F41*G41,0)</f>
        <v>4116</v>
      </c>
      <c r="J41" s="30">
        <v>0</v>
      </c>
      <c r="K41" s="30">
        <v>0</v>
      </c>
    </row>
    <row r="42" spans="3:11" x14ac:dyDescent="0.2">
      <c r="C42" s="36">
        <v>27.1</v>
      </c>
      <c r="D42" s="37" t="str">
        <f>VLOOKUP(C42,[1]Insumos!A:D,2,0)</f>
        <v>Señal Preventiva/Reglamentaria</v>
      </c>
      <c r="E42" s="36" t="str">
        <f>VLOOKUP(C42,[1]Insumos!A:D,3,0)</f>
        <v>un</v>
      </c>
      <c r="F42" s="38">
        <f>VLOOKUP(C42,[1]Insumos!A:D,4,0)</f>
        <v>162576</v>
      </c>
      <c r="G42" s="36">
        <v>1</v>
      </c>
      <c r="H42" s="30">
        <v>0</v>
      </c>
      <c r="I42" s="30">
        <f>+ROUND(F42*G42,0)</f>
        <v>162576</v>
      </c>
      <c r="J42" s="30">
        <v>0</v>
      </c>
      <c r="K42" s="30">
        <v>0</v>
      </c>
    </row>
    <row r="43" spans="3:11" x14ac:dyDescent="0.2">
      <c r="C43" s="56" t="s">
        <v>24</v>
      </c>
      <c r="D43" s="37" t="str">
        <f>VLOOKUP(C43,[1]Insumos!A:D,2,0)</f>
        <v>Transporte Camioneta hasta 1.5 Toneladas</v>
      </c>
      <c r="E43" s="36" t="str">
        <f>VLOOKUP(C43,[1]Insumos!A:D,3,0)</f>
        <v>Día</v>
      </c>
      <c r="F43" s="38">
        <f>VLOOKUP(C43,[1]Insumos!A:D,4,0)</f>
        <v>147334.5</v>
      </c>
      <c r="G43" s="36">
        <v>1E-3</v>
      </c>
      <c r="H43" s="30">
        <v>0</v>
      </c>
      <c r="I43" s="30">
        <f>+ROUND(F43*G43,0)</f>
        <v>147</v>
      </c>
      <c r="J43" s="30">
        <v>0</v>
      </c>
      <c r="K43" s="30">
        <v>0</v>
      </c>
    </row>
    <row r="44" spans="3:11" x14ac:dyDescent="0.2">
      <c r="C44" s="56">
        <v>13.5</v>
      </c>
      <c r="D44" s="37" t="str">
        <f>VLOOKUP(C44,[1]Insumos!A:D,2,0)</f>
        <v>Guadua cepa de 5 varas</v>
      </c>
      <c r="E44" s="36" t="str">
        <f>VLOOKUP(C44,[1]Insumos!A:D,3,0)</f>
        <v>un</v>
      </c>
      <c r="F44" s="38">
        <f>VLOOKUP(C44,[1]Insumos!A:D,4,0)</f>
        <v>3400</v>
      </c>
      <c r="G44" s="36">
        <v>0.6</v>
      </c>
      <c r="H44" s="30">
        <v>0</v>
      </c>
      <c r="I44" s="30">
        <f>+ROUND(F44*G44,0)</f>
        <v>2040</v>
      </c>
      <c r="J44" s="30">
        <v>0</v>
      </c>
      <c r="K44" s="30">
        <v>0</v>
      </c>
    </row>
    <row r="45" spans="3:11" x14ac:dyDescent="0.2">
      <c r="C45" s="56"/>
      <c r="D45" s="41" t="str">
        <f>+[1]Personal!A29</f>
        <v>Cuadrilla I (1 of + 1 ay)</v>
      </c>
      <c r="E45" s="42" t="str">
        <f>+[1]Personal!B29</f>
        <v>hr</v>
      </c>
      <c r="F45" s="38">
        <f>+[1]Personal!C29</f>
        <v>19692</v>
      </c>
      <c r="G45" s="36">
        <v>0.2</v>
      </c>
      <c r="H45" s="30">
        <v>0</v>
      </c>
      <c r="I45" s="30">
        <f>+ROUND(F45*G45,0)</f>
        <v>3938</v>
      </c>
      <c r="J45" s="30">
        <f>+ROUND(F45*G45,0)</f>
        <v>3938</v>
      </c>
      <c r="K45" s="30">
        <v>0</v>
      </c>
    </row>
    <row r="46" spans="3:11" x14ac:dyDescent="0.2">
      <c r="C46" s="22">
        <v>26.126999999999999</v>
      </c>
      <c r="D46" s="37" t="str">
        <f>VLOOKUP(C46,[1]Insumos!A:D,2,0)</f>
        <v>Acarreo interno</v>
      </c>
      <c r="E46" s="36" t="str">
        <f>VLOOKUP(C46,[1]Insumos!A:D,3,0)</f>
        <v>m3</v>
      </c>
      <c r="F46" s="38">
        <f>VLOOKUP(C46,[1]Insumos!A:D,4,0)</f>
        <v>1700</v>
      </c>
      <c r="G46" s="22">
        <v>0.3</v>
      </c>
      <c r="H46" s="1"/>
      <c r="I46" s="1"/>
      <c r="J46" s="1"/>
      <c r="K46" s="30">
        <f>+G46*F46</f>
        <v>510</v>
      </c>
    </row>
    <row r="47" spans="3:11" x14ac:dyDescent="0.2">
      <c r="C47" s="57"/>
      <c r="D47" s="43"/>
      <c r="E47" s="44"/>
      <c r="F47" s="45"/>
      <c r="G47" s="44"/>
      <c r="H47" s="30">
        <f>SUM(H39:H45)</f>
        <v>2795</v>
      </c>
      <c r="I47" s="30">
        <f t="shared" ref="I47:J47" si="0">SUM(I39:I45)</f>
        <v>172817</v>
      </c>
      <c r="J47" s="30">
        <f t="shared" si="0"/>
        <v>3938</v>
      </c>
      <c r="K47" s="30">
        <f>SUM(K39:K46)</f>
        <v>510</v>
      </c>
    </row>
    <row r="48" spans="3:11" x14ac:dyDescent="0.2">
      <c r="C48" s="57"/>
      <c r="D48" s="43"/>
      <c r="E48" s="44"/>
      <c r="F48" s="45"/>
      <c r="G48" s="44"/>
      <c r="H48" s="30"/>
      <c r="I48" s="30"/>
      <c r="J48" s="30"/>
      <c r="K48" s="30"/>
    </row>
    <row r="49" spans="3:11" x14ac:dyDescent="0.2">
      <c r="C49" s="19" t="s">
        <v>8</v>
      </c>
      <c r="D49" s="20" t="s">
        <v>9</v>
      </c>
      <c r="E49" s="19" t="s">
        <v>10</v>
      </c>
      <c r="F49" s="21" t="s">
        <v>11</v>
      </c>
      <c r="H49" s="23" t="s">
        <v>12</v>
      </c>
      <c r="I49" s="23" t="s">
        <v>13</v>
      </c>
      <c r="J49" s="24" t="s">
        <v>14</v>
      </c>
      <c r="K49" s="23" t="s">
        <v>15</v>
      </c>
    </row>
    <row r="50" spans="3:11" x14ac:dyDescent="0.2">
      <c r="C50" s="32" t="s">
        <v>18</v>
      </c>
      <c r="D50" s="33" t="s">
        <v>19</v>
      </c>
      <c r="E50" s="34" t="s">
        <v>10</v>
      </c>
      <c r="F50" s="35" t="s">
        <v>20</v>
      </c>
      <c r="G50" s="46" t="s">
        <v>21</v>
      </c>
      <c r="H50" s="23" t="s">
        <v>12</v>
      </c>
      <c r="I50" s="23" t="s">
        <v>13</v>
      </c>
      <c r="J50" s="24" t="s">
        <v>14</v>
      </c>
      <c r="K50" s="23" t="s">
        <v>15</v>
      </c>
    </row>
    <row r="51" spans="3:11" ht="38.25" x14ac:dyDescent="0.2">
      <c r="C51" s="57">
        <v>1.5</v>
      </c>
      <c r="D51" s="43" t="s">
        <v>34</v>
      </c>
      <c r="E51" s="19" t="s">
        <v>35</v>
      </c>
      <c r="F51" s="50">
        <f>SUM(H55:K55,0)</f>
        <v>19447.099999999999</v>
      </c>
      <c r="G51" s="44"/>
      <c r="H51" s="30">
        <f>+H55</f>
        <v>394</v>
      </c>
      <c r="I51" s="30">
        <f t="shared" ref="I51:K51" si="1">+I55</f>
        <v>3938</v>
      </c>
      <c r="J51" s="30">
        <f t="shared" si="1"/>
        <v>3938</v>
      </c>
      <c r="K51" s="30">
        <f t="shared" si="1"/>
        <v>11177.1</v>
      </c>
    </row>
    <row r="52" spans="3:11" x14ac:dyDescent="0.2">
      <c r="C52" s="36" t="s">
        <v>28</v>
      </c>
      <c r="D52" s="37" t="str">
        <f>VLOOKUP(C52,[1]Insumos!A:D,2,0)</f>
        <v>Herramienta Menor General</v>
      </c>
      <c r="E52" s="36" t="s">
        <v>29</v>
      </c>
      <c r="F52" s="51">
        <f>+J54</f>
        <v>3938</v>
      </c>
      <c r="G52" s="52">
        <v>0.1</v>
      </c>
      <c r="H52" s="58">
        <f>+ROUND(G52*F52,0)</f>
        <v>394</v>
      </c>
      <c r="I52" s="30"/>
      <c r="J52" s="30"/>
      <c r="K52" s="55"/>
    </row>
    <row r="53" spans="3:11" x14ac:dyDescent="0.2">
      <c r="C53" s="56">
        <v>26.126000000000001</v>
      </c>
      <c r="D53" s="37" t="str">
        <f>VLOOKUP(C53,[1]Insumos!A:D,2,0)</f>
        <v>Volqueta (sobreacarreo de materiales)</v>
      </c>
      <c r="E53" s="36" t="str">
        <f>VLOOKUP(C53,[1]Insumos!A:D,3,0)</f>
        <v>m3/km</v>
      </c>
      <c r="F53" s="38">
        <f>VLOOKUP(C53,[1]Insumos!A:D,4,0)</f>
        <v>1117.71</v>
      </c>
      <c r="G53" s="36">
        <v>10</v>
      </c>
      <c r="H53" s="55"/>
      <c r="I53" s="30"/>
      <c r="J53" s="30"/>
      <c r="K53" s="59">
        <f>+F53*G53</f>
        <v>11177.1</v>
      </c>
    </row>
    <row r="54" spans="3:11" x14ac:dyDescent="0.2">
      <c r="C54" s="57"/>
      <c r="D54" s="41" t="str">
        <f>+[1]Personal!A35</f>
        <v>Cuadrilla VI (Instalaciones especiales)</v>
      </c>
      <c r="E54" s="42" t="str">
        <f>+[1]Personal!B35</f>
        <v>hr</v>
      </c>
      <c r="F54" s="38">
        <f>+[1]Personal!C29</f>
        <v>19692</v>
      </c>
      <c r="G54" s="36">
        <v>0.2</v>
      </c>
      <c r="H54" s="30">
        <v>0</v>
      </c>
      <c r="I54" s="30">
        <f>+ROUND(F54*G54,0)</f>
        <v>3938</v>
      </c>
      <c r="J54" s="30">
        <f>+ROUND(F54*G54,0)</f>
        <v>3938</v>
      </c>
      <c r="K54" s="30">
        <v>0</v>
      </c>
    </row>
    <row r="55" spans="3:11" x14ac:dyDescent="0.2">
      <c r="C55" s="57"/>
      <c r="D55" s="53"/>
      <c r="E55" s="54"/>
      <c r="F55" s="45"/>
      <c r="G55" s="44"/>
      <c r="H55" s="30">
        <f>SUM(H52:H54)</f>
        <v>394</v>
      </c>
      <c r="I55" s="30">
        <f>SUM(I52:I54)</f>
        <v>3938</v>
      </c>
      <c r="J55" s="30">
        <f>SUM(J52:J54)</f>
        <v>3938</v>
      </c>
      <c r="K55" s="30">
        <f>SUM(K52:K54)</f>
        <v>11177.1</v>
      </c>
    </row>
    <row r="56" spans="3:11" x14ac:dyDescent="0.2">
      <c r="C56" s="57"/>
      <c r="D56" s="53"/>
      <c r="E56" s="54"/>
      <c r="F56" s="45"/>
      <c r="G56" s="44"/>
      <c r="H56" s="55"/>
      <c r="I56" s="55"/>
      <c r="J56" s="55"/>
      <c r="K56" s="55"/>
    </row>
    <row r="57" spans="3:11" x14ac:dyDescent="0.2">
      <c r="C57" s="19" t="s">
        <v>8</v>
      </c>
      <c r="D57" s="20" t="s">
        <v>9</v>
      </c>
      <c r="E57" s="19" t="s">
        <v>10</v>
      </c>
      <c r="F57" s="21" t="s">
        <v>11</v>
      </c>
      <c r="H57" s="23" t="s">
        <v>12</v>
      </c>
      <c r="I57" s="23" t="s">
        <v>13</v>
      </c>
      <c r="J57" s="24" t="s">
        <v>14</v>
      </c>
      <c r="K57" s="23" t="s">
        <v>15</v>
      </c>
    </row>
    <row r="58" spans="3:11" ht="14.25" x14ac:dyDescent="0.2">
      <c r="C58" s="36">
        <v>1.6</v>
      </c>
      <c r="D58" s="37" t="s">
        <v>36</v>
      </c>
      <c r="E58" s="19" t="s">
        <v>27</v>
      </c>
      <c r="F58" s="50">
        <f>SUM(H62:K62,0)</f>
        <v>2277.8380000000002</v>
      </c>
      <c r="H58" s="30">
        <f>+H62</f>
        <v>207</v>
      </c>
      <c r="I58" s="30">
        <f>+I62</f>
        <v>0</v>
      </c>
      <c r="J58" s="30">
        <f>+J62</f>
        <v>2070.8380000000002</v>
      </c>
      <c r="K58" s="30">
        <f>+K62</f>
        <v>0</v>
      </c>
    </row>
    <row r="59" spans="3:11" x14ac:dyDescent="0.2">
      <c r="C59" s="32" t="s">
        <v>18</v>
      </c>
      <c r="D59" s="33" t="s">
        <v>19</v>
      </c>
      <c r="E59" s="34" t="s">
        <v>10</v>
      </c>
      <c r="F59" s="35" t="s">
        <v>20</v>
      </c>
      <c r="G59" s="46" t="s">
        <v>21</v>
      </c>
      <c r="H59" s="23" t="s">
        <v>12</v>
      </c>
      <c r="I59" s="23" t="s">
        <v>13</v>
      </c>
      <c r="J59" s="24" t="s">
        <v>14</v>
      </c>
      <c r="K59" s="23" t="s">
        <v>15</v>
      </c>
    </row>
    <row r="60" spans="3:11" x14ac:dyDescent="0.2">
      <c r="C60" s="36" t="s">
        <v>28</v>
      </c>
      <c r="D60" s="37" t="str">
        <f>VLOOKUP(C60,[1]Insumos!A:D,2,0)</f>
        <v>Herramienta Menor General</v>
      </c>
      <c r="E60" s="36" t="s">
        <v>29</v>
      </c>
      <c r="F60" s="51">
        <f>+J61</f>
        <v>2070.8380000000002</v>
      </c>
      <c r="G60" s="52">
        <v>0.1</v>
      </c>
      <c r="H60" s="30">
        <f>+ROUND(G60*F60,0)</f>
        <v>207</v>
      </c>
      <c r="I60" s="30">
        <v>0</v>
      </c>
      <c r="J60" s="30">
        <v>0</v>
      </c>
      <c r="K60" s="30">
        <v>0</v>
      </c>
    </row>
    <row r="61" spans="3:11" x14ac:dyDescent="0.2">
      <c r="C61" s="36" t="s">
        <v>30</v>
      </c>
      <c r="D61" s="41" t="str">
        <f>+[1]Personal!A30</f>
        <v>Cuadrilla II (1 of + 2 ay) Instalación tubería y accesorios</v>
      </c>
      <c r="E61" s="42" t="str">
        <f>+[1]Personal!B30</f>
        <v>hr</v>
      </c>
      <c r="F61" s="38">
        <f>+[1]Personal!C30</f>
        <v>26894</v>
      </c>
      <c r="G61" s="47">
        <v>7.6999999999999999E-2</v>
      </c>
      <c r="H61" s="30">
        <v>0</v>
      </c>
      <c r="I61" s="30">
        <v>0</v>
      </c>
      <c r="J61" s="30">
        <f>+G61*F61</f>
        <v>2070.8380000000002</v>
      </c>
      <c r="K61" s="30">
        <v>0</v>
      </c>
    </row>
    <row r="62" spans="3:11" x14ac:dyDescent="0.2">
      <c r="H62" s="30">
        <f>SUM(H60:H61)</f>
        <v>207</v>
      </c>
      <c r="I62" s="30">
        <f>SUM(I60:I61)</f>
        <v>0</v>
      </c>
      <c r="J62" s="30">
        <f>SUM(J60:J61)</f>
        <v>2070.8380000000002</v>
      </c>
      <c r="K62" s="30">
        <f>SUM(K60:K61)</f>
        <v>0</v>
      </c>
    </row>
    <row r="63" spans="3:11" x14ac:dyDescent="0.2">
      <c r="H63" s="55"/>
      <c r="I63" s="55"/>
      <c r="J63" s="55"/>
      <c r="K63" s="55"/>
    </row>
    <row r="64" spans="3:11" x14ac:dyDescent="0.2">
      <c r="C64" s="60" t="s">
        <v>37</v>
      </c>
      <c r="D64" s="61"/>
      <c r="E64" s="61"/>
      <c r="F64" s="61"/>
      <c r="G64" s="61"/>
      <c r="H64" s="61"/>
      <c r="I64" s="61"/>
      <c r="J64" s="61"/>
      <c r="K64" s="62"/>
    </row>
    <row r="65" spans="3:11" x14ac:dyDescent="0.2">
      <c r="H65" s="55"/>
      <c r="I65" s="55"/>
      <c r="J65" s="55"/>
      <c r="K65" s="55"/>
    </row>
    <row r="66" spans="3:11" x14ac:dyDescent="0.2">
      <c r="C66" s="19" t="s">
        <v>8</v>
      </c>
      <c r="D66" s="20" t="s">
        <v>9</v>
      </c>
      <c r="E66" s="19" t="s">
        <v>10</v>
      </c>
      <c r="F66" s="21" t="s">
        <v>11</v>
      </c>
      <c r="H66" s="23" t="s">
        <v>12</v>
      </c>
      <c r="I66" s="23" t="s">
        <v>13</v>
      </c>
      <c r="J66" s="24" t="s">
        <v>14</v>
      </c>
      <c r="K66" s="23" t="s">
        <v>15</v>
      </c>
    </row>
    <row r="67" spans="3:11" ht="25.5" x14ac:dyDescent="0.2">
      <c r="C67" s="36">
        <v>2.1</v>
      </c>
      <c r="D67" s="37" t="s">
        <v>38</v>
      </c>
      <c r="E67" s="19" t="s">
        <v>35</v>
      </c>
      <c r="F67" s="50">
        <f>SUM(H72:K72,0)</f>
        <v>19128.400000000001</v>
      </c>
      <c r="H67" s="30">
        <f>+H72</f>
        <v>1584</v>
      </c>
      <c r="I67" s="30">
        <f>+I72</f>
        <v>0</v>
      </c>
      <c r="J67" s="30">
        <f>+J72</f>
        <v>17544.400000000001</v>
      </c>
      <c r="K67" s="30">
        <f>+K72</f>
        <v>0</v>
      </c>
    </row>
    <row r="68" spans="3:11" x14ac:dyDescent="0.2">
      <c r="C68" s="32" t="s">
        <v>18</v>
      </c>
      <c r="D68" s="33" t="s">
        <v>19</v>
      </c>
      <c r="E68" s="34" t="s">
        <v>10</v>
      </c>
      <c r="F68" s="35" t="s">
        <v>20</v>
      </c>
      <c r="G68" s="46" t="s">
        <v>21</v>
      </c>
      <c r="H68" s="23" t="s">
        <v>12</v>
      </c>
      <c r="I68" s="23" t="s">
        <v>13</v>
      </c>
      <c r="J68" s="24" t="s">
        <v>14</v>
      </c>
      <c r="K68" s="23" t="s">
        <v>15</v>
      </c>
    </row>
    <row r="69" spans="3:11" x14ac:dyDescent="0.2">
      <c r="C69" s="36" t="s">
        <v>28</v>
      </c>
      <c r="D69" s="37" t="str">
        <f>VLOOKUP(C69,[1]Insumos!A:D,2,0)</f>
        <v>Herramienta Menor General</v>
      </c>
      <c r="E69" s="36" t="s">
        <v>29</v>
      </c>
      <c r="F69" s="38">
        <f>+J70</f>
        <v>15844.400000000001</v>
      </c>
      <c r="G69" s="63">
        <v>0.1</v>
      </c>
      <c r="H69" s="30">
        <f>+ROUND(F69*G69,0)</f>
        <v>1584</v>
      </c>
      <c r="I69" s="30">
        <v>0</v>
      </c>
      <c r="J69" s="30">
        <v>0</v>
      </c>
      <c r="K69" s="30">
        <v>0</v>
      </c>
    </row>
    <row r="70" spans="3:11" x14ac:dyDescent="0.2">
      <c r="C70" s="36"/>
      <c r="D70" s="37" t="str">
        <f>+[1]Personal!A34</f>
        <v>Cuadrilla IV (4 ay ) Excavación y transporte inteno</v>
      </c>
      <c r="E70" s="36" t="str">
        <f>+[1]Personal!B34</f>
        <v>hr</v>
      </c>
      <c r="F70" s="38">
        <f>+[1]Personal!C34</f>
        <v>28808</v>
      </c>
      <c r="G70" s="47">
        <v>0.55000000000000004</v>
      </c>
      <c r="H70" s="30">
        <v>0</v>
      </c>
      <c r="I70" s="30">
        <v>0</v>
      </c>
      <c r="J70" s="30">
        <f>+G70*F70</f>
        <v>15844.400000000001</v>
      </c>
      <c r="K70" s="30">
        <v>0</v>
      </c>
    </row>
    <row r="71" spans="3:11" x14ac:dyDescent="0.2">
      <c r="C71" s="22">
        <v>26.126999999999999</v>
      </c>
      <c r="D71" s="37" t="str">
        <f>VLOOKUP(C71,[1]Insumos!A:D,2,0)</f>
        <v>Acarreo interno</v>
      </c>
      <c r="E71" s="36" t="str">
        <f>VLOOKUP(C71,[1]Insumos!A:D,3,0)</f>
        <v>m3</v>
      </c>
      <c r="F71" s="38">
        <f>VLOOKUP(C71,[1]Insumos!A:D,4,0)</f>
        <v>1700</v>
      </c>
      <c r="G71" s="22">
        <v>1</v>
      </c>
      <c r="I71" s="30">
        <v>0</v>
      </c>
      <c r="J71" s="30">
        <f>+ROUND(F71*G71,0)</f>
        <v>1700</v>
      </c>
      <c r="K71" s="30">
        <v>0</v>
      </c>
    </row>
    <row r="72" spans="3:11" x14ac:dyDescent="0.2">
      <c r="C72" s="1"/>
      <c r="H72" s="30">
        <f>SUM(H69:H71)</f>
        <v>1584</v>
      </c>
      <c r="I72" s="30">
        <f>SUM(I69:I70)</f>
        <v>0</v>
      </c>
      <c r="J72" s="30">
        <f>SUM(J69:J71)</f>
        <v>17544.400000000001</v>
      </c>
      <c r="K72" s="30">
        <f>SUM(K69:K70)</f>
        <v>0</v>
      </c>
    </row>
    <row r="73" spans="3:11" x14ac:dyDescent="0.2">
      <c r="C73" s="1"/>
      <c r="H73" s="55"/>
      <c r="I73" s="55"/>
      <c r="J73" s="55"/>
      <c r="K73" s="55"/>
    </row>
    <row r="74" spans="3:11" x14ac:dyDescent="0.2">
      <c r="H74" s="55"/>
      <c r="I74" s="55"/>
      <c r="J74" s="55"/>
      <c r="K74" s="55"/>
    </row>
    <row r="75" spans="3:11" x14ac:dyDescent="0.2">
      <c r="C75" s="19" t="s">
        <v>8</v>
      </c>
      <c r="D75" s="20" t="s">
        <v>9</v>
      </c>
      <c r="E75" s="19" t="s">
        <v>10</v>
      </c>
      <c r="F75" s="21" t="s">
        <v>11</v>
      </c>
      <c r="H75" s="23" t="s">
        <v>12</v>
      </c>
      <c r="I75" s="23" t="s">
        <v>13</v>
      </c>
      <c r="J75" s="24" t="s">
        <v>14</v>
      </c>
      <c r="K75" s="23" t="s">
        <v>15</v>
      </c>
    </row>
    <row r="76" spans="3:11" ht="25.5" x14ac:dyDescent="0.2">
      <c r="C76" s="36">
        <v>2.2000000000000002</v>
      </c>
      <c r="D76" s="37" t="s">
        <v>39</v>
      </c>
      <c r="E76" s="19" t="s">
        <v>35</v>
      </c>
      <c r="F76" s="50">
        <f>SUM(H80:K80,0)</f>
        <v>25351.4</v>
      </c>
      <c r="H76" s="30">
        <f>+H80</f>
        <v>2305</v>
      </c>
      <c r="I76" s="30">
        <f>+I80</f>
        <v>0</v>
      </c>
      <c r="J76" s="30">
        <f>+J80</f>
        <v>23046.400000000001</v>
      </c>
      <c r="K76" s="30">
        <f>+K80</f>
        <v>0</v>
      </c>
    </row>
    <row r="77" spans="3:11" x14ac:dyDescent="0.2">
      <c r="C77" s="32" t="s">
        <v>18</v>
      </c>
      <c r="D77" s="33" t="s">
        <v>19</v>
      </c>
      <c r="E77" s="34" t="s">
        <v>10</v>
      </c>
      <c r="F77" s="35" t="s">
        <v>20</v>
      </c>
      <c r="G77" s="46" t="s">
        <v>21</v>
      </c>
      <c r="H77" s="23" t="s">
        <v>12</v>
      </c>
      <c r="I77" s="23" t="s">
        <v>13</v>
      </c>
      <c r="J77" s="24" t="s">
        <v>14</v>
      </c>
      <c r="K77" s="23" t="s">
        <v>15</v>
      </c>
    </row>
    <row r="78" spans="3:11" x14ac:dyDescent="0.2">
      <c r="C78" s="36" t="s">
        <v>28</v>
      </c>
      <c r="D78" s="37" t="str">
        <f>VLOOKUP(C78,[1]Insumos!A:D,2,0)</f>
        <v>Herramienta Menor General</v>
      </c>
      <c r="E78" s="36" t="s">
        <v>29</v>
      </c>
      <c r="F78" s="65">
        <f>+J79</f>
        <v>23046.400000000001</v>
      </c>
      <c r="G78" s="66">
        <v>0.1</v>
      </c>
      <c r="H78" s="30">
        <f>+ROUND(F78*G78,0)</f>
        <v>2305</v>
      </c>
      <c r="I78" s="30">
        <v>0</v>
      </c>
      <c r="J78" s="30">
        <v>0</v>
      </c>
      <c r="K78" s="30">
        <v>0</v>
      </c>
    </row>
    <row r="79" spans="3:11" x14ac:dyDescent="0.2">
      <c r="C79" s="36"/>
      <c r="D79" s="37" t="str">
        <f>+D70</f>
        <v>Cuadrilla IV (4 ay ) Excavación y transporte inteno</v>
      </c>
      <c r="E79" s="36" t="str">
        <f>+E70</f>
        <v>hr</v>
      </c>
      <c r="F79" s="38">
        <f>+F70</f>
        <v>28808</v>
      </c>
      <c r="G79" s="47">
        <v>0.8</v>
      </c>
      <c r="H79" s="30">
        <v>0</v>
      </c>
      <c r="I79" s="30">
        <v>0</v>
      </c>
      <c r="J79" s="30">
        <f>+G79*F79</f>
        <v>23046.400000000001</v>
      </c>
      <c r="K79" s="30">
        <v>0</v>
      </c>
    </row>
    <row r="80" spans="3:11" x14ac:dyDescent="0.2">
      <c r="H80" s="30">
        <f>SUM(H78:H79)</f>
        <v>2305</v>
      </c>
      <c r="I80" s="30">
        <f>SUM(I78:I79)</f>
        <v>0</v>
      </c>
      <c r="J80" s="30">
        <f>SUM(J78:J79)</f>
        <v>23046.400000000001</v>
      </c>
      <c r="K80" s="30">
        <f>SUM(K78:K79)</f>
        <v>0</v>
      </c>
    </row>
    <row r="83" spans="2:11" x14ac:dyDescent="0.2">
      <c r="C83" s="19" t="s">
        <v>8</v>
      </c>
      <c r="D83" s="20" t="s">
        <v>9</v>
      </c>
      <c r="E83" s="19" t="s">
        <v>10</v>
      </c>
      <c r="F83" s="21" t="s">
        <v>11</v>
      </c>
      <c r="H83" s="23" t="s">
        <v>12</v>
      </c>
      <c r="I83" s="23" t="s">
        <v>13</v>
      </c>
      <c r="J83" s="24" t="s">
        <v>14</v>
      </c>
      <c r="K83" s="23" t="s">
        <v>15</v>
      </c>
    </row>
    <row r="84" spans="2:11" ht="25.5" x14ac:dyDescent="0.2">
      <c r="C84" s="67">
        <v>2.2999999999999998</v>
      </c>
      <c r="D84" s="27" t="s">
        <v>40</v>
      </c>
      <c r="E84" s="68" t="s">
        <v>35</v>
      </c>
      <c r="F84" s="69">
        <f>SUM(H90:K90,0)</f>
        <v>37604.950000000004</v>
      </c>
      <c r="H84" s="30">
        <f>+H90</f>
        <v>25998</v>
      </c>
      <c r="I84" s="30">
        <f>+I90</f>
        <v>0</v>
      </c>
      <c r="J84" s="30">
        <f>+J90</f>
        <v>10082.799999999999</v>
      </c>
      <c r="K84" s="30">
        <f>+K90</f>
        <v>1524.15</v>
      </c>
    </row>
    <row r="85" spans="2:11" x14ac:dyDescent="0.2">
      <c r="C85" s="32" t="s">
        <v>18</v>
      </c>
      <c r="D85" s="33" t="s">
        <v>19</v>
      </c>
      <c r="E85" s="34" t="s">
        <v>10</v>
      </c>
      <c r="F85" s="35" t="s">
        <v>20</v>
      </c>
      <c r="G85" s="46" t="s">
        <v>21</v>
      </c>
      <c r="H85" s="23" t="s">
        <v>12</v>
      </c>
      <c r="I85" s="23" t="s">
        <v>13</v>
      </c>
      <c r="J85" s="24" t="s">
        <v>14</v>
      </c>
      <c r="K85" s="23" t="s">
        <v>15</v>
      </c>
    </row>
    <row r="86" spans="2:11" x14ac:dyDescent="0.2">
      <c r="B86" s="31"/>
      <c r="C86" s="36" t="s">
        <v>28</v>
      </c>
      <c r="D86" s="37" t="str">
        <f>VLOOKUP(C86,[1]Insumos!A:D,2,0)</f>
        <v>Herramienta Menor General</v>
      </c>
      <c r="E86" s="36" t="s">
        <v>29</v>
      </c>
      <c r="F86" s="65">
        <f>+J89</f>
        <v>10082.799999999999</v>
      </c>
      <c r="G86" s="66">
        <v>0.1</v>
      </c>
      <c r="H86" s="30">
        <f>+ROUND(F86*G86,0)</f>
        <v>1008</v>
      </c>
      <c r="I86" s="30">
        <v>0</v>
      </c>
      <c r="J86" s="30">
        <v>0</v>
      </c>
      <c r="K86" s="30">
        <v>0</v>
      </c>
    </row>
    <row r="87" spans="2:11" x14ac:dyDescent="0.2">
      <c r="B87" s="31"/>
      <c r="C87" s="36" t="s">
        <v>41</v>
      </c>
      <c r="D87" s="37" t="str">
        <f>VLOOKUP(C87,[1]Insumos!A:D,2,0)</f>
        <v xml:space="preserve">Volqueta hasta 12 Ton </v>
      </c>
      <c r="E87" s="36" t="str">
        <f>VLOOKUP(C87,[1]Insumos!A:D,3,0)</f>
        <v>Dia</v>
      </c>
      <c r="F87" s="38">
        <f>VLOOKUP(C87,[1]Insumos!A:D,4,0)</f>
        <v>490000</v>
      </c>
      <c r="G87" s="47">
        <v>5.0999999999999997E-2</v>
      </c>
      <c r="H87" s="30">
        <f>+F87*G87</f>
        <v>24990</v>
      </c>
      <c r="I87" s="30">
        <v>0</v>
      </c>
      <c r="J87" s="30">
        <v>0</v>
      </c>
      <c r="K87" s="30">
        <v>0</v>
      </c>
    </row>
    <row r="88" spans="2:11" x14ac:dyDescent="0.2">
      <c r="B88" s="31"/>
      <c r="C88" s="36" t="s">
        <v>42</v>
      </c>
      <c r="D88" s="37" t="str">
        <f>VLOOKUP(C88,[1]Insumos!A:D,2,0)</f>
        <v>Permiso utilizacion escombreras</v>
      </c>
      <c r="E88" s="36" t="str">
        <f>VLOOKUP(C88,[1]Insumos!A:D,3,0)</f>
        <v>M3</v>
      </c>
      <c r="F88" s="38">
        <f>VLOOKUP(C88,[1]Insumos!A:D,4,0)</f>
        <v>1016.1</v>
      </c>
      <c r="G88" s="47">
        <v>1.5</v>
      </c>
      <c r="H88" s="30">
        <v>0</v>
      </c>
      <c r="I88" s="30">
        <v>0</v>
      </c>
      <c r="J88" s="30">
        <v>0</v>
      </c>
      <c r="K88" s="30">
        <f>+F88*G88</f>
        <v>1524.15</v>
      </c>
    </row>
    <row r="89" spans="2:11" x14ac:dyDescent="0.2">
      <c r="C89" s="36"/>
      <c r="D89" s="37" t="str">
        <f>+[1]Personal!A33</f>
        <v>Cuadrilla IV (4 ay ) Cargue y evacuación de escombros</v>
      </c>
      <c r="E89" s="36" t="str">
        <f>+[1]Personal!B33</f>
        <v>hr</v>
      </c>
      <c r="F89" s="38">
        <f>+[1]Personal!C33</f>
        <v>28808</v>
      </c>
      <c r="G89" s="47">
        <v>0.35</v>
      </c>
      <c r="H89" s="30">
        <v>0</v>
      </c>
      <c r="I89" s="30">
        <v>0</v>
      </c>
      <c r="J89" s="30">
        <f>+G89*F89</f>
        <v>10082.799999999999</v>
      </c>
      <c r="K89" s="30">
        <v>0</v>
      </c>
    </row>
    <row r="90" spans="2:11" x14ac:dyDescent="0.2">
      <c r="H90" s="30">
        <f>SUM(H86:H89)</f>
        <v>25998</v>
      </c>
      <c r="I90" s="30">
        <f>SUM(I86:I89)</f>
        <v>0</v>
      </c>
      <c r="J90" s="30">
        <f>SUM(J86:J89)</f>
        <v>10082.799999999999</v>
      </c>
      <c r="K90" s="30">
        <f>SUM(K86:K89)</f>
        <v>1524.15</v>
      </c>
    </row>
    <row r="93" spans="2:11" x14ac:dyDescent="0.2">
      <c r="C93" s="19" t="s">
        <v>8</v>
      </c>
      <c r="D93" s="20" t="s">
        <v>9</v>
      </c>
      <c r="E93" s="19" t="s">
        <v>10</v>
      </c>
      <c r="F93" s="21" t="s">
        <v>11</v>
      </c>
      <c r="H93" s="23" t="s">
        <v>12</v>
      </c>
      <c r="I93" s="23" t="s">
        <v>13</v>
      </c>
      <c r="J93" s="24" t="s">
        <v>14</v>
      </c>
      <c r="K93" s="23" t="s">
        <v>15</v>
      </c>
    </row>
    <row r="94" spans="2:11" ht="25.5" x14ac:dyDescent="0.2">
      <c r="C94" s="26">
        <v>2.4</v>
      </c>
      <c r="D94" s="27" t="s">
        <v>43</v>
      </c>
      <c r="E94" s="28" t="s">
        <v>35</v>
      </c>
      <c r="F94" s="29">
        <f>SUM(H100:K100,0)</f>
        <v>22855.218799999999</v>
      </c>
      <c r="H94" s="30">
        <f>+H100</f>
        <v>3870.4187999999999</v>
      </c>
      <c r="I94" s="30">
        <f>+I100</f>
        <v>0</v>
      </c>
      <c r="J94" s="30">
        <f>+J100</f>
        <v>18984.8</v>
      </c>
      <c r="K94" s="30">
        <f>+K100</f>
        <v>0</v>
      </c>
    </row>
    <row r="95" spans="2:11" x14ac:dyDescent="0.2">
      <c r="C95" s="32" t="s">
        <v>18</v>
      </c>
      <c r="D95" s="33" t="s">
        <v>19</v>
      </c>
      <c r="E95" s="34" t="s">
        <v>10</v>
      </c>
      <c r="F95" s="35" t="s">
        <v>20</v>
      </c>
      <c r="G95" s="46" t="s">
        <v>21</v>
      </c>
      <c r="H95" s="23" t="s">
        <v>12</v>
      </c>
      <c r="I95" s="23" t="s">
        <v>13</v>
      </c>
      <c r="J95" s="24" t="s">
        <v>14</v>
      </c>
      <c r="K95" s="23" t="s">
        <v>15</v>
      </c>
    </row>
    <row r="96" spans="2:11" x14ac:dyDescent="0.2">
      <c r="C96" s="36" t="s">
        <v>28</v>
      </c>
      <c r="D96" s="37" t="str">
        <f>VLOOKUP(C96,[1]Insumos!A:D,2,0)</f>
        <v>Herramienta Menor General</v>
      </c>
      <c r="E96" s="36" t="s">
        <v>29</v>
      </c>
      <c r="F96" s="65">
        <f>+J98</f>
        <v>17284.8</v>
      </c>
      <c r="G96" s="66">
        <v>0.1</v>
      </c>
      <c r="H96" s="30">
        <f>+G96*F96</f>
        <v>1728.48</v>
      </c>
      <c r="I96" s="30">
        <v>0</v>
      </c>
      <c r="J96" s="30">
        <v>0</v>
      </c>
      <c r="K96" s="30">
        <v>0</v>
      </c>
    </row>
    <row r="97" spans="3:11" x14ac:dyDescent="0.2">
      <c r="C97" s="36" t="s">
        <v>44</v>
      </c>
      <c r="D97" s="37" t="str">
        <f>VLOOKUP(C97,[1]Insumos!A:D,2,0)</f>
        <v>Alquiler de VibroCompactador tipo Canguro</v>
      </c>
      <c r="E97" s="36" t="str">
        <f>VLOOKUP(C97,[1]Insumos!A:D,3,0)</f>
        <v>Día</v>
      </c>
      <c r="F97" s="38">
        <f>VLOOKUP(C97,[1]Insumos!A:D,4,0)</f>
        <v>53548.47</v>
      </c>
      <c r="G97" s="47">
        <v>0.04</v>
      </c>
      <c r="H97" s="30">
        <f>+G97*F97</f>
        <v>2141.9387999999999</v>
      </c>
      <c r="I97" s="30">
        <v>0</v>
      </c>
      <c r="J97" s="30">
        <v>0</v>
      </c>
      <c r="K97" s="30">
        <v>0</v>
      </c>
    </row>
    <row r="98" spans="3:11" x14ac:dyDescent="0.2">
      <c r="C98" s="36"/>
      <c r="D98" s="37" t="str">
        <f>+[1]Personal!A34</f>
        <v>Cuadrilla IV (4 ay ) Excavación y transporte inteno</v>
      </c>
      <c r="E98" s="36" t="str">
        <f>+[1]Personal!B34</f>
        <v>hr</v>
      </c>
      <c r="F98" s="38">
        <f>+[1]Personal!C34</f>
        <v>28808</v>
      </c>
      <c r="G98" s="47">
        <v>0.6</v>
      </c>
      <c r="H98" s="30">
        <v>0</v>
      </c>
      <c r="I98" s="30">
        <v>0</v>
      </c>
      <c r="J98" s="30">
        <f>+G98*F98</f>
        <v>17284.8</v>
      </c>
      <c r="K98" s="30">
        <v>0</v>
      </c>
    </row>
    <row r="99" spans="3:11" x14ac:dyDescent="0.2">
      <c r="C99" s="22">
        <v>26.126999999999999</v>
      </c>
      <c r="D99" s="37" t="str">
        <f>VLOOKUP(C99,[1]Insumos!A:D,2,0)</f>
        <v>Acarreo interno</v>
      </c>
      <c r="E99" s="36" t="str">
        <f>VLOOKUP(C99,[1]Insumos!A:D,3,0)</f>
        <v>m3</v>
      </c>
      <c r="F99" s="38">
        <f>VLOOKUP(C99,[1]Insumos!A:D,4,0)</f>
        <v>1700</v>
      </c>
      <c r="G99" s="22">
        <v>1</v>
      </c>
      <c r="I99" s="30">
        <v>0</v>
      </c>
      <c r="J99" s="30">
        <f>+ROUND(F99*G99,0)</f>
        <v>1700</v>
      </c>
      <c r="K99" s="30">
        <v>0</v>
      </c>
    </row>
    <row r="100" spans="3:11" x14ac:dyDescent="0.2">
      <c r="H100" s="30">
        <f>SUM(H96:H98)</f>
        <v>3870.4187999999999</v>
      </c>
      <c r="I100" s="30">
        <f>SUM(I96:I98)</f>
        <v>0</v>
      </c>
      <c r="J100" s="30">
        <f>SUM(J96:J99)</f>
        <v>18984.8</v>
      </c>
      <c r="K100" s="30">
        <f>SUM(K96:K98)</f>
        <v>0</v>
      </c>
    </row>
    <row r="103" spans="3:11" x14ac:dyDescent="0.2">
      <c r="C103" s="19" t="s">
        <v>8</v>
      </c>
      <c r="D103" s="20" t="s">
        <v>9</v>
      </c>
      <c r="E103" s="19" t="s">
        <v>10</v>
      </c>
      <c r="F103" s="21" t="s">
        <v>11</v>
      </c>
      <c r="H103" s="23" t="s">
        <v>12</v>
      </c>
      <c r="I103" s="23" t="s">
        <v>13</v>
      </c>
      <c r="J103" s="24" t="s">
        <v>14</v>
      </c>
      <c r="K103" s="23" t="s">
        <v>15</v>
      </c>
    </row>
    <row r="104" spans="3:11" ht="38.25" x14ac:dyDescent="0.2">
      <c r="C104" s="26">
        <v>2.5</v>
      </c>
      <c r="D104" s="27" t="s">
        <v>45</v>
      </c>
      <c r="E104" s="28" t="s">
        <v>46</v>
      </c>
      <c r="F104" s="29">
        <f>SUM(H113:K113,0)</f>
        <v>31183.846560000002</v>
      </c>
      <c r="H104" s="30">
        <f>+H113</f>
        <v>1575.3600000000001</v>
      </c>
      <c r="I104" s="30">
        <f>+I113</f>
        <v>11678.876060000001</v>
      </c>
      <c r="J104" s="30">
        <f>+J113</f>
        <v>16603.599999999999</v>
      </c>
      <c r="K104" s="30">
        <f>+K113</f>
        <v>1326.0104999999999</v>
      </c>
    </row>
    <row r="105" spans="3:11" x14ac:dyDescent="0.2">
      <c r="C105" s="32" t="s">
        <v>18</v>
      </c>
      <c r="D105" s="33" t="s">
        <v>19</v>
      </c>
      <c r="E105" s="34" t="s">
        <v>10</v>
      </c>
      <c r="F105" s="35" t="s">
        <v>20</v>
      </c>
      <c r="G105" s="46" t="s">
        <v>21</v>
      </c>
      <c r="H105" s="23" t="s">
        <v>12</v>
      </c>
      <c r="I105" s="23" t="s">
        <v>13</v>
      </c>
      <c r="J105" s="24" t="s">
        <v>14</v>
      </c>
      <c r="K105" s="23" t="s">
        <v>15</v>
      </c>
    </row>
    <row r="106" spans="3:11" x14ac:dyDescent="0.2">
      <c r="C106" s="36" t="s">
        <v>28</v>
      </c>
      <c r="D106" s="37" t="str">
        <f>VLOOKUP(C106,[1]Insumos!A:D,2,0)</f>
        <v>Herramienta Menor General</v>
      </c>
      <c r="E106" s="36" t="s">
        <v>29</v>
      </c>
      <c r="F106" s="49">
        <f>+J112</f>
        <v>15753.6</v>
      </c>
      <c r="G106" s="52">
        <v>0.1</v>
      </c>
      <c r="H106" s="30">
        <f>+G106*F106</f>
        <v>1575.3600000000001</v>
      </c>
      <c r="I106" s="30">
        <v>0</v>
      </c>
      <c r="J106" s="30">
        <v>0</v>
      </c>
      <c r="K106" s="30">
        <v>0</v>
      </c>
    </row>
    <row r="107" spans="3:11" x14ac:dyDescent="0.2">
      <c r="C107" s="36">
        <v>13.6</v>
      </c>
      <c r="D107" s="37" t="str">
        <f>VLOOKUP(C107,[1]Insumos!A:D,2,0)</f>
        <v>Telera 20 cmx4cmx3m</v>
      </c>
      <c r="E107" s="36" t="str">
        <f>VLOOKUP(C107,[1]Insumos!A:D,3,0)</f>
        <v>m</v>
      </c>
      <c r="F107" s="38">
        <f>VLOOKUP(C107,[1]Insumos!A:D,4,0)</f>
        <v>8060.7213000000002</v>
      </c>
      <c r="G107" s="47">
        <v>1.2</v>
      </c>
      <c r="H107" s="30"/>
      <c r="I107" s="30">
        <f>+G107*F107</f>
        <v>9672.8655600000002</v>
      </c>
      <c r="J107" s="30">
        <v>0</v>
      </c>
      <c r="K107" s="30">
        <v>0</v>
      </c>
    </row>
    <row r="108" spans="3:11" x14ac:dyDescent="0.2">
      <c r="C108" s="36">
        <v>13.5</v>
      </c>
      <c r="D108" s="37" t="str">
        <f>VLOOKUP(C108,[1]Insumos!A:D,2,0)</f>
        <v>Guadua cepa de 5 varas</v>
      </c>
      <c r="E108" s="36" t="str">
        <f>VLOOKUP(C108,[1]Insumos!A:D,3,0)</f>
        <v>un</v>
      </c>
      <c r="F108" s="38">
        <f>VLOOKUP(C108,[1]Insumos!A:D,4,0)</f>
        <v>3400</v>
      </c>
      <c r="G108" s="47">
        <v>0.2</v>
      </c>
      <c r="H108" s="70"/>
      <c r="I108" s="30">
        <f>+G108*F108</f>
        <v>680</v>
      </c>
      <c r="J108" s="30">
        <v>0</v>
      </c>
      <c r="K108" s="30">
        <v>0</v>
      </c>
    </row>
    <row r="109" spans="3:11" x14ac:dyDescent="0.2">
      <c r="C109" s="36">
        <v>26.126999999999999</v>
      </c>
      <c r="D109" s="37" t="str">
        <f>VLOOKUP(C109,[1]Insumos!A:D,2,0)</f>
        <v>Acarreo interno</v>
      </c>
      <c r="E109" s="36" t="str">
        <f>VLOOKUP(C109,[1]Insumos!A:D,3,0)</f>
        <v>m3</v>
      </c>
      <c r="F109" s="38">
        <f>VLOOKUP(C109,[1]Insumos!A:D,4,0)</f>
        <v>1700</v>
      </c>
      <c r="G109" s="47">
        <v>0.5</v>
      </c>
      <c r="H109" s="30"/>
      <c r="I109" s="30"/>
      <c r="J109" s="30">
        <f>+G109*F109</f>
        <v>850</v>
      </c>
      <c r="K109" s="30"/>
    </row>
    <row r="110" spans="3:11" x14ac:dyDescent="0.2">
      <c r="C110" s="56">
        <v>13.9</v>
      </c>
      <c r="D110" s="37" t="str">
        <f>VLOOKUP(C110,[1]Insumos!A:D,2,0)</f>
        <v>Cuartón 2*4 pulg</v>
      </c>
      <c r="E110" s="36" t="str">
        <f>VLOOKUP(C110,[1]Insumos!A:D,3,0)</f>
        <v>m</v>
      </c>
      <c r="F110" s="38">
        <f>VLOOKUP(C110,[1]Insumos!A:D,4,0)</f>
        <v>7781</v>
      </c>
      <c r="G110" s="47">
        <v>1</v>
      </c>
      <c r="H110" s="30"/>
      <c r="I110" s="30"/>
      <c r="J110" s="30"/>
      <c r="K110" s="30"/>
    </row>
    <row r="111" spans="3:11" x14ac:dyDescent="0.2">
      <c r="C111" s="56" t="s">
        <v>24</v>
      </c>
      <c r="D111" s="37" t="str">
        <f>VLOOKUP(C111,[1]Insumos!A:D,2,0)</f>
        <v>Transporte Camioneta hasta 1.5 Toneladas</v>
      </c>
      <c r="E111" s="36" t="str">
        <f>VLOOKUP(C111,[1]Insumos!A:D,3,0)</f>
        <v>Día</v>
      </c>
      <c r="F111" s="38">
        <f>VLOOKUP(C111,[1]Insumos!A:D,4,0)</f>
        <v>147334.5</v>
      </c>
      <c r="G111" s="47">
        <v>8.9999999999999993E-3</v>
      </c>
      <c r="H111" s="30"/>
      <c r="I111" s="30">
        <f>+G111*F111</f>
        <v>1326.0104999999999</v>
      </c>
      <c r="J111" s="30"/>
      <c r="K111" s="30">
        <f>+G111*F111</f>
        <v>1326.0104999999999</v>
      </c>
    </row>
    <row r="112" spans="3:11" x14ac:dyDescent="0.2">
      <c r="C112" s="36"/>
      <c r="D112" s="37" t="str">
        <f>+[1]Personal!A29</f>
        <v>Cuadrilla I (1 of + 1 ay)</v>
      </c>
      <c r="E112" s="36" t="str">
        <f>+[1]Personal!B29</f>
        <v>hr</v>
      </c>
      <c r="F112" s="38">
        <f>+[1]Personal!C29</f>
        <v>19692</v>
      </c>
      <c r="G112" s="47">
        <v>0.8</v>
      </c>
      <c r="H112" s="30">
        <v>0</v>
      </c>
      <c r="I112" s="30">
        <v>0</v>
      </c>
      <c r="J112" s="30">
        <f>+G112*F112</f>
        <v>15753.6</v>
      </c>
      <c r="K112" s="30">
        <v>0</v>
      </c>
    </row>
    <row r="113" spans="3:11" x14ac:dyDescent="0.2">
      <c r="H113" s="30">
        <f>SUM(H106:H112)</f>
        <v>1575.3600000000001</v>
      </c>
      <c r="I113" s="30">
        <f>SUM(I106:I112)</f>
        <v>11678.876060000001</v>
      </c>
      <c r="J113" s="30">
        <f>SUM(J106:J112)</f>
        <v>16603.599999999999</v>
      </c>
      <c r="K113" s="30">
        <f>SUM(K106:K112)</f>
        <v>1326.0104999999999</v>
      </c>
    </row>
    <row r="114" spans="3:11" x14ac:dyDescent="0.2">
      <c r="H114" s="55"/>
      <c r="I114" s="55"/>
      <c r="J114" s="55"/>
      <c r="K114" s="55"/>
    </row>
    <row r="115" spans="3:11" x14ac:dyDescent="0.2">
      <c r="H115" s="55"/>
      <c r="I115" s="55"/>
      <c r="J115" s="55"/>
      <c r="K115" s="55"/>
    </row>
    <row r="116" spans="3:11" x14ac:dyDescent="0.2">
      <c r="C116" s="19" t="s">
        <v>8</v>
      </c>
      <c r="D116" s="20" t="s">
        <v>9</v>
      </c>
      <c r="E116" s="19" t="s">
        <v>10</v>
      </c>
      <c r="F116" s="21" t="s">
        <v>11</v>
      </c>
      <c r="H116" s="23" t="s">
        <v>12</v>
      </c>
      <c r="I116" s="23" t="s">
        <v>13</v>
      </c>
      <c r="J116" s="24" t="s">
        <v>14</v>
      </c>
      <c r="K116" s="23" t="s">
        <v>15</v>
      </c>
    </row>
    <row r="117" spans="3:11" ht="24" x14ac:dyDescent="0.2">
      <c r="C117" s="26">
        <v>2.6</v>
      </c>
      <c r="D117" s="71" t="s">
        <v>47</v>
      </c>
      <c r="E117" s="28" t="s">
        <v>27</v>
      </c>
      <c r="F117" s="29">
        <f>SUM(H126:K126,0)</f>
        <v>36383.430499999995</v>
      </c>
      <c r="H117" s="30">
        <f>+H126</f>
        <v>689.22</v>
      </c>
      <c r="I117" s="30">
        <f>+I126</f>
        <v>26626</v>
      </c>
      <c r="J117" s="30">
        <f>+J126</f>
        <v>7742.2</v>
      </c>
      <c r="K117" s="30">
        <f>+K126</f>
        <v>1326.0104999999999</v>
      </c>
    </row>
    <row r="118" spans="3:11" x14ac:dyDescent="0.2">
      <c r="C118" s="32" t="s">
        <v>18</v>
      </c>
      <c r="D118" s="33" t="s">
        <v>19</v>
      </c>
      <c r="E118" s="34" t="s">
        <v>10</v>
      </c>
      <c r="F118" s="35" t="s">
        <v>20</v>
      </c>
      <c r="G118" s="46" t="s">
        <v>21</v>
      </c>
      <c r="H118" s="23" t="s">
        <v>12</v>
      </c>
      <c r="I118" s="23" t="s">
        <v>13</v>
      </c>
      <c r="J118" s="24" t="s">
        <v>14</v>
      </c>
      <c r="K118" s="23" t="s">
        <v>15</v>
      </c>
    </row>
    <row r="119" spans="3:11" x14ac:dyDescent="0.2">
      <c r="C119" s="36" t="s">
        <v>28</v>
      </c>
      <c r="D119" s="37" t="str">
        <f>VLOOKUP(C119,[1]Insumos!A:D,2,0)</f>
        <v>Herramienta Menor General</v>
      </c>
      <c r="E119" s="36" t="s">
        <v>29</v>
      </c>
      <c r="F119" s="49">
        <f>+J124</f>
        <v>6892.2</v>
      </c>
      <c r="G119" s="52">
        <v>0.1</v>
      </c>
      <c r="H119" s="30">
        <f>+G119*F119</f>
        <v>689.22</v>
      </c>
      <c r="I119" s="30">
        <v>0</v>
      </c>
      <c r="J119" s="30">
        <v>0</v>
      </c>
      <c r="K119" s="30">
        <v>0</v>
      </c>
    </row>
    <row r="120" spans="3:11" x14ac:dyDescent="0.2">
      <c r="C120" s="36">
        <v>13.7</v>
      </c>
      <c r="D120" s="37" t="str">
        <f>VLOOKUP(C120,[1]Insumos!A:D,2,0)</f>
        <v>Tablero de 1.40 x 0.7</v>
      </c>
      <c r="E120" s="36" t="str">
        <f>VLOOKUP(C120,[1]Insumos!A:D,3,0)</f>
        <v>un</v>
      </c>
      <c r="F120" s="38">
        <f>VLOOKUP(C120,[1]Insumos!A:D,4,0)</f>
        <v>20000</v>
      </c>
      <c r="G120" s="47">
        <v>1.02</v>
      </c>
      <c r="H120" s="70"/>
      <c r="I120" s="30">
        <f>+G120*F120</f>
        <v>20400</v>
      </c>
      <c r="J120" s="30">
        <v>0</v>
      </c>
      <c r="K120" s="30">
        <v>0</v>
      </c>
    </row>
    <row r="121" spans="3:11" x14ac:dyDescent="0.2">
      <c r="C121" s="36">
        <v>13.1</v>
      </c>
      <c r="D121" s="37" t="str">
        <f>VLOOKUP(C121,[1]Insumos!A:D,2,0)</f>
        <v>Paral corto 2,80 m taco metálico</v>
      </c>
      <c r="E121" s="36" t="str">
        <f>VLOOKUP(C121,[1]Insumos!A:D,3,0)</f>
        <v>día</v>
      </c>
      <c r="F121" s="38">
        <f>VLOOKUP(C121,[1]Insumos!A:D,4,0)</f>
        <v>188</v>
      </c>
      <c r="G121" s="47">
        <v>2</v>
      </c>
      <c r="H121" s="70"/>
      <c r="I121" s="30">
        <f>+G121*F121</f>
        <v>376</v>
      </c>
      <c r="J121" s="30">
        <v>0</v>
      </c>
      <c r="K121" s="30">
        <v>0</v>
      </c>
    </row>
    <row r="122" spans="3:11" x14ac:dyDescent="0.2">
      <c r="C122" s="56" t="s">
        <v>48</v>
      </c>
      <c r="D122" s="37" t="str">
        <f>VLOOKUP(C122,[1]Insumos!A:D,2,0)</f>
        <v>Puntilla de cabeza 2"</v>
      </c>
      <c r="E122" s="36" t="str">
        <f>VLOOKUP(C122,[1]Insumos!A:D,3,0)</f>
        <v>lb</v>
      </c>
      <c r="F122" s="38">
        <f>VLOOKUP(C122,[1]Insumos!A:D,4,0)</f>
        <v>3900</v>
      </c>
      <c r="G122" s="47">
        <v>1.5</v>
      </c>
      <c r="H122" s="70"/>
      <c r="I122" s="30">
        <f>+G122*F122</f>
        <v>5850</v>
      </c>
      <c r="J122" s="30"/>
      <c r="K122" s="30"/>
    </row>
    <row r="123" spans="3:11" x14ac:dyDescent="0.2">
      <c r="C123" s="56" t="s">
        <v>24</v>
      </c>
      <c r="D123" s="37" t="str">
        <f>VLOOKUP(C123,[1]Insumos!A:D,2,0)</f>
        <v>Transporte Camioneta hasta 1.5 Toneladas</v>
      </c>
      <c r="E123" s="36" t="str">
        <f>VLOOKUP(C123,[1]Insumos!A:D,3,0)</f>
        <v>Día</v>
      </c>
      <c r="F123" s="38">
        <f>VLOOKUP(C123,[1]Insumos!A:D,4,0)</f>
        <v>147334.5</v>
      </c>
      <c r="G123" s="47">
        <v>8.9999999999999993E-3</v>
      </c>
      <c r="H123" s="30"/>
      <c r="I123" s="30"/>
      <c r="J123" s="30"/>
      <c r="K123" s="30">
        <f>+G123*F123</f>
        <v>1326.0104999999999</v>
      </c>
    </row>
    <row r="124" spans="3:11" x14ac:dyDescent="0.2">
      <c r="C124" s="36"/>
      <c r="D124" s="37" t="str">
        <f>+D112</f>
        <v>Cuadrilla I (1 of + 1 ay)</v>
      </c>
      <c r="E124" s="36" t="str">
        <f>+E112</f>
        <v>hr</v>
      </c>
      <c r="F124" s="38">
        <f>+F112</f>
        <v>19692</v>
      </c>
      <c r="G124" s="47">
        <v>0.35</v>
      </c>
      <c r="H124" s="30">
        <v>0</v>
      </c>
      <c r="I124" s="30">
        <v>0</v>
      </c>
      <c r="J124" s="30">
        <f>+G124*F124</f>
        <v>6892.2</v>
      </c>
      <c r="K124" s="30">
        <v>0</v>
      </c>
    </row>
    <row r="125" spans="3:11" x14ac:dyDescent="0.2">
      <c r="C125" s="36">
        <v>26.126999999999999</v>
      </c>
      <c r="D125" s="37" t="str">
        <f>VLOOKUP(C125,[1]Insumos!A:D,2,0)</f>
        <v>Acarreo interno</v>
      </c>
      <c r="E125" s="36" t="str">
        <f>VLOOKUP(C125,[1]Insumos!A:D,3,0)</f>
        <v>m3</v>
      </c>
      <c r="F125" s="38">
        <f>VLOOKUP(C125,[1]Insumos!A:D,4,0)</f>
        <v>1700</v>
      </c>
      <c r="G125" s="47">
        <v>0.5</v>
      </c>
      <c r="H125" s="30"/>
      <c r="I125" s="30"/>
      <c r="J125" s="30">
        <f>+G125*F125</f>
        <v>850</v>
      </c>
      <c r="K125" s="30"/>
    </row>
    <row r="126" spans="3:11" x14ac:dyDescent="0.2">
      <c r="H126" s="30">
        <f>SUM(H119:H124)</f>
        <v>689.22</v>
      </c>
      <c r="I126" s="30">
        <f>SUM(I119:I124)</f>
        <v>26626</v>
      </c>
      <c r="J126" s="30">
        <f>SUM(J119:J125)</f>
        <v>7742.2</v>
      </c>
      <c r="K126" s="30">
        <f>SUM(K119:K124)</f>
        <v>1326.0104999999999</v>
      </c>
    </row>
    <row r="127" spans="3:11" x14ac:dyDescent="0.2">
      <c r="H127" s="55"/>
      <c r="I127" s="55"/>
      <c r="J127" s="55"/>
      <c r="K127" s="55"/>
    </row>
    <row r="128" spans="3:11" x14ac:dyDescent="0.2">
      <c r="H128" s="55"/>
      <c r="I128" s="55"/>
      <c r="J128" s="55"/>
      <c r="K128" s="55"/>
    </row>
    <row r="129" spans="3:11" x14ac:dyDescent="0.2">
      <c r="C129" s="18" t="s">
        <v>49</v>
      </c>
      <c r="D129" s="18"/>
      <c r="E129" s="18"/>
      <c r="F129" s="18"/>
      <c r="G129" s="18"/>
      <c r="H129" s="18"/>
      <c r="I129" s="18"/>
      <c r="J129" s="18"/>
      <c r="K129" s="18"/>
    </row>
    <row r="132" spans="3:11" x14ac:dyDescent="0.2">
      <c r="C132" s="19" t="s">
        <v>8</v>
      </c>
      <c r="D132" s="20" t="s">
        <v>9</v>
      </c>
      <c r="E132" s="19" t="s">
        <v>10</v>
      </c>
      <c r="F132" s="21" t="s">
        <v>11</v>
      </c>
      <c r="H132" s="23" t="s">
        <v>12</v>
      </c>
      <c r="I132" s="23" t="s">
        <v>13</v>
      </c>
      <c r="J132" s="24" t="s">
        <v>14</v>
      </c>
      <c r="K132" s="23" t="s">
        <v>15</v>
      </c>
    </row>
    <row r="133" spans="3:11" ht="25.5" x14ac:dyDescent="0.2">
      <c r="C133" s="36">
        <v>3.1</v>
      </c>
      <c r="D133" s="37" t="s">
        <v>50</v>
      </c>
      <c r="E133" s="19" t="s">
        <v>17</v>
      </c>
      <c r="F133" s="50">
        <f>SUM(H141:K141,0)</f>
        <v>88280.92</v>
      </c>
      <c r="H133" s="30">
        <f>+H141</f>
        <v>672</v>
      </c>
      <c r="I133" s="30">
        <f>+I141</f>
        <v>78562.074999999997</v>
      </c>
      <c r="J133" s="30">
        <f>+J141</f>
        <v>7573.5</v>
      </c>
      <c r="K133" s="30">
        <f>+K141</f>
        <v>1473.345</v>
      </c>
    </row>
    <row r="134" spans="3:11" x14ac:dyDescent="0.2">
      <c r="C134" s="32" t="s">
        <v>18</v>
      </c>
      <c r="D134" s="33" t="s">
        <v>19</v>
      </c>
      <c r="E134" s="34" t="s">
        <v>10</v>
      </c>
      <c r="F134" s="35" t="s">
        <v>20</v>
      </c>
      <c r="G134" s="46" t="s">
        <v>21</v>
      </c>
      <c r="H134" s="23" t="s">
        <v>12</v>
      </c>
      <c r="I134" s="23" t="s">
        <v>13</v>
      </c>
      <c r="J134" s="24" t="s">
        <v>14</v>
      </c>
      <c r="K134" s="23" t="s">
        <v>15</v>
      </c>
    </row>
    <row r="135" spans="3:11" x14ac:dyDescent="0.2">
      <c r="C135" s="36" t="s">
        <v>28</v>
      </c>
      <c r="D135" s="37" t="str">
        <f>VLOOKUP(C135,[1]Insumos!A:D,2,0)</f>
        <v>Herramienta Menor General</v>
      </c>
      <c r="E135" s="36" t="s">
        <v>29</v>
      </c>
      <c r="F135" s="49">
        <f>+J138</f>
        <v>6723.5</v>
      </c>
      <c r="G135" s="52">
        <v>0.1</v>
      </c>
      <c r="H135" s="30">
        <f>+ROUND(F135*G135,0)</f>
        <v>672</v>
      </c>
      <c r="I135" s="30">
        <v>0</v>
      </c>
      <c r="J135" s="30">
        <v>0</v>
      </c>
      <c r="K135" s="30">
        <v>0</v>
      </c>
    </row>
    <row r="136" spans="3:11" ht="25.5" x14ac:dyDescent="0.2">
      <c r="C136" s="36" t="s">
        <v>51</v>
      </c>
      <c r="D136" s="37" t="str">
        <f>VLOOKUP(C136,[1]Insumos!A:D,2,0)</f>
        <v>Tubería Pvc Alcantarillado doble pared union mecanica 250 m.m. (10")</v>
      </c>
      <c r="E136" s="36" t="str">
        <f>VLOOKUP(C136,[1]Insumos!A:D,3,0)</f>
        <v>Ml</v>
      </c>
      <c r="F136" s="38">
        <f>VLOOKUP(C136,[1]Insumos!A:D,4,0)</f>
        <v>77800</v>
      </c>
      <c r="G136" s="47">
        <v>1</v>
      </c>
      <c r="H136" s="30">
        <v>0</v>
      </c>
      <c r="I136" s="30">
        <f>+G136*F136</f>
        <v>77800</v>
      </c>
      <c r="J136" s="30">
        <v>0</v>
      </c>
      <c r="K136" s="30">
        <v>0</v>
      </c>
    </row>
    <row r="137" spans="3:11" x14ac:dyDescent="0.2">
      <c r="C137" s="36" t="s">
        <v>52</v>
      </c>
      <c r="D137" s="37" t="str">
        <f>VLOOKUP(C137,[1]Insumos!A:D,2,0)</f>
        <v>Acondicionador de Superficie</v>
      </c>
      <c r="E137" s="36" t="str">
        <f>VLOOKUP(C137,[1]Insumos!A:D,3,0)</f>
        <v>Un</v>
      </c>
      <c r="F137" s="38">
        <f>VLOOKUP(C137,[1]Insumos!A:D,4,0)</f>
        <v>76207.5</v>
      </c>
      <c r="G137" s="47">
        <v>0.01</v>
      </c>
      <c r="H137" s="30">
        <v>0</v>
      </c>
      <c r="I137" s="30">
        <f>+G137*F137</f>
        <v>762.07500000000005</v>
      </c>
      <c r="J137" s="30">
        <v>0</v>
      </c>
      <c r="K137" s="30">
        <v>0</v>
      </c>
    </row>
    <row r="138" spans="3:11" x14ac:dyDescent="0.2">
      <c r="C138" s="36"/>
      <c r="D138" s="37" t="str">
        <f>+[1]Personal!A30</f>
        <v>Cuadrilla II (1 of + 2 ay) Instalación tubería y accesorios</v>
      </c>
      <c r="E138" s="36" t="str">
        <f>+[1]Personal!B30</f>
        <v>hr</v>
      </c>
      <c r="F138" s="38">
        <f>+[1]Personal!C30</f>
        <v>26894</v>
      </c>
      <c r="G138" s="47">
        <v>0.25</v>
      </c>
      <c r="H138" s="30">
        <v>0</v>
      </c>
      <c r="I138" s="30">
        <v>0</v>
      </c>
      <c r="J138" s="30">
        <f>+G138*F138</f>
        <v>6723.5</v>
      </c>
      <c r="K138" s="30">
        <v>0</v>
      </c>
    </row>
    <row r="139" spans="3:11" x14ac:dyDescent="0.2">
      <c r="C139" s="56" t="s">
        <v>24</v>
      </c>
      <c r="D139" s="37" t="str">
        <f>VLOOKUP(C139,[1]Insumos!A:D,2,0)</f>
        <v>Transporte Camioneta hasta 1.5 Toneladas</v>
      </c>
      <c r="E139" s="36" t="str">
        <f>VLOOKUP(C139,[1]Insumos!A:D,3,0)</f>
        <v>Día</v>
      </c>
      <c r="F139" s="38">
        <f>VLOOKUP(C139,[1]Insumos!A:D,4,0)</f>
        <v>147334.5</v>
      </c>
      <c r="G139" s="47">
        <v>0.01</v>
      </c>
      <c r="H139" s="30"/>
      <c r="I139" s="30"/>
      <c r="J139" s="30"/>
      <c r="K139" s="30">
        <f>+G139*F139</f>
        <v>1473.345</v>
      </c>
    </row>
    <row r="140" spans="3:11" x14ac:dyDescent="0.2">
      <c r="C140" s="36">
        <v>26.126999999999999</v>
      </c>
      <c r="D140" s="37" t="str">
        <f>VLOOKUP(C140,[1]Insumos!A:D,2,0)</f>
        <v>Acarreo interno</v>
      </c>
      <c r="E140" s="36" t="str">
        <f>VLOOKUP(C140,[1]Insumos!A:D,3,0)</f>
        <v>m3</v>
      </c>
      <c r="F140" s="38">
        <f>VLOOKUP(C140,[1]Insumos!A:D,4,0)</f>
        <v>1700</v>
      </c>
      <c r="G140" s="47">
        <v>0.5</v>
      </c>
      <c r="H140" s="30"/>
      <c r="I140" s="30"/>
      <c r="J140" s="30">
        <f>+G140*F140</f>
        <v>850</v>
      </c>
      <c r="K140" s="30"/>
    </row>
    <row r="141" spans="3:11" x14ac:dyDescent="0.2">
      <c r="H141" s="30">
        <f>SUM(H135:H138)</f>
        <v>672</v>
      </c>
      <c r="I141" s="30">
        <f>SUM(I135:I138)</f>
        <v>78562.074999999997</v>
      </c>
      <c r="J141" s="30">
        <f>SUM(J135:J140)</f>
        <v>7573.5</v>
      </c>
      <c r="K141" s="30">
        <f>SUM(K135:K139)</f>
        <v>1473.345</v>
      </c>
    </row>
    <row r="142" spans="3:11" x14ac:dyDescent="0.2">
      <c r="H142" s="55"/>
      <c r="I142" s="55"/>
      <c r="J142" s="55"/>
      <c r="K142" s="55"/>
    </row>
    <row r="143" spans="3:11" x14ac:dyDescent="0.2">
      <c r="C143" s="19" t="s">
        <v>8</v>
      </c>
      <c r="D143" s="20" t="s">
        <v>9</v>
      </c>
      <c r="E143" s="19" t="s">
        <v>10</v>
      </c>
      <c r="F143" s="21" t="s">
        <v>11</v>
      </c>
      <c r="H143" s="23" t="s">
        <v>12</v>
      </c>
      <c r="I143" s="23" t="s">
        <v>13</v>
      </c>
      <c r="J143" s="24" t="s">
        <v>14</v>
      </c>
      <c r="K143" s="23" t="s">
        <v>15</v>
      </c>
    </row>
    <row r="144" spans="3:11" ht="25.5" x14ac:dyDescent="0.2">
      <c r="C144" s="36">
        <v>3.2</v>
      </c>
      <c r="D144" s="37" t="s">
        <v>53</v>
      </c>
      <c r="E144" s="19" t="s">
        <v>17</v>
      </c>
      <c r="F144" s="50">
        <f>SUM(H152:K152,0)</f>
        <v>240340.36500000002</v>
      </c>
      <c r="H144" s="30">
        <f>+H152</f>
        <v>806.82</v>
      </c>
      <c r="I144" s="30">
        <f>+I152</f>
        <v>222042</v>
      </c>
      <c r="J144" s="30">
        <f>+J152</f>
        <v>16018.2</v>
      </c>
      <c r="K144" s="30">
        <f>+K152</f>
        <v>1473.345</v>
      </c>
    </row>
    <row r="145" spans="3:16" x14ac:dyDescent="0.2">
      <c r="C145" s="32" t="s">
        <v>18</v>
      </c>
      <c r="D145" s="33" t="s">
        <v>19</v>
      </c>
      <c r="E145" s="34" t="s">
        <v>10</v>
      </c>
      <c r="F145" s="35" t="s">
        <v>20</v>
      </c>
      <c r="G145" s="46" t="s">
        <v>21</v>
      </c>
      <c r="H145" s="23" t="s">
        <v>12</v>
      </c>
      <c r="I145" s="23" t="s">
        <v>13</v>
      </c>
      <c r="J145" s="24" t="s">
        <v>14</v>
      </c>
      <c r="K145" s="23" t="s">
        <v>15</v>
      </c>
    </row>
    <row r="146" spans="3:16" x14ac:dyDescent="0.2">
      <c r="C146" s="36" t="s">
        <v>28</v>
      </c>
      <c r="D146" s="37" t="str">
        <f>VLOOKUP(C146,[1]Insumos!A:D,2,0)</f>
        <v>Herramienta Menor General</v>
      </c>
      <c r="E146" s="72" t="s">
        <v>29</v>
      </c>
      <c r="F146" s="73">
        <f>+J150</f>
        <v>8068.2</v>
      </c>
      <c r="G146" s="74">
        <v>0.1</v>
      </c>
      <c r="H146" s="75">
        <f>+G146*F146</f>
        <v>806.82</v>
      </c>
      <c r="I146" s="30">
        <v>0</v>
      </c>
      <c r="J146" s="30">
        <v>0</v>
      </c>
      <c r="K146" s="30">
        <v>0</v>
      </c>
    </row>
    <row r="147" spans="3:16" x14ac:dyDescent="0.2">
      <c r="C147" s="22">
        <v>20.2</v>
      </c>
      <c r="D147" s="37" t="str">
        <f>VLOOKUP(C147,[1]Insumos!A:D,2,0)</f>
        <v xml:space="preserve">Tubería PEAD PE 100 PN 16 200 mm </v>
      </c>
      <c r="E147" s="36" t="str">
        <f>VLOOKUP(C147,[1]Insumos!A:D,3,0)</f>
        <v>ml</v>
      </c>
      <c r="F147" s="38">
        <f>VLOOKUP(C147,[1]Insumos!A:D,4,0)</f>
        <v>222041.50499999998</v>
      </c>
      <c r="G147" s="47">
        <v>1</v>
      </c>
      <c r="H147" s="30">
        <v>0</v>
      </c>
      <c r="I147" s="30">
        <f>+ROUND(F147*G147,0)</f>
        <v>222042</v>
      </c>
      <c r="J147" s="30">
        <v>0</v>
      </c>
      <c r="K147" s="30">
        <v>0</v>
      </c>
    </row>
    <row r="148" spans="3:16" x14ac:dyDescent="0.2">
      <c r="C148" s="22">
        <v>20.5</v>
      </c>
      <c r="D148" s="37" t="str">
        <f>VLOOKUP(C148,[1]Insumos!A:D,2,0)</f>
        <v>Termofusión tubería PEAD 200 mm</v>
      </c>
      <c r="E148" s="36" t="str">
        <f>VLOOKUP(C148,[1]Insumos!A:D,3,0)</f>
        <v>ml</v>
      </c>
      <c r="F148" s="38">
        <f>VLOOKUP(C148,[1]Insumos!A:D,4,0)</f>
        <v>71000</v>
      </c>
      <c r="G148" s="36">
        <v>0.1</v>
      </c>
      <c r="H148" s="30">
        <v>0</v>
      </c>
      <c r="I148" s="30">
        <v>0</v>
      </c>
      <c r="J148" s="30">
        <f>+G148*F148</f>
        <v>7100</v>
      </c>
      <c r="K148" s="30"/>
    </row>
    <row r="149" spans="3:16" x14ac:dyDescent="0.2">
      <c r="C149" s="56" t="s">
        <v>24</v>
      </c>
      <c r="D149" s="37" t="str">
        <f>VLOOKUP(C149,[1]Insumos!A:D,2,0)</f>
        <v>Transporte Camioneta hasta 1.5 Toneladas</v>
      </c>
      <c r="E149" s="36" t="str">
        <f>VLOOKUP(C149,[1]Insumos!A:D,3,0)</f>
        <v>Día</v>
      </c>
      <c r="F149" s="38">
        <f>VLOOKUP(C149,[1]Insumos!A:D,4,0)</f>
        <v>147334.5</v>
      </c>
      <c r="G149" s="47">
        <v>0.01</v>
      </c>
      <c r="H149" s="30"/>
      <c r="I149" s="30"/>
      <c r="J149" s="30"/>
      <c r="K149" s="30">
        <f>+G149*F149</f>
        <v>1473.345</v>
      </c>
    </row>
    <row r="150" spans="3:16" x14ac:dyDescent="0.2">
      <c r="D150" s="37" t="str">
        <f>+[1]Personal!A30</f>
        <v>Cuadrilla II (1 of + 2 ay) Instalación tubería y accesorios</v>
      </c>
      <c r="E150" s="36" t="str">
        <f>+[1]Personal!B30</f>
        <v>hr</v>
      </c>
      <c r="F150" s="38">
        <f>+[1]Personal!C30</f>
        <v>26894</v>
      </c>
      <c r="G150" s="36">
        <v>0.3</v>
      </c>
      <c r="H150" s="30">
        <v>0</v>
      </c>
      <c r="I150" s="30">
        <v>0</v>
      </c>
      <c r="J150" s="30">
        <f>+G150*F150</f>
        <v>8068.2</v>
      </c>
      <c r="K150" s="30"/>
    </row>
    <row r="151" spans="3:16" x14ac:dyDescent="0.2">
      <c r="C151" s="36">
        <v>26.126999999999999</v>
      </c>
      <c r="D151" s="37" t="str">
        <f>VLOOKUP(C151,[1]Insumos!A:D,2,0)</f>
        <v>Acarreo interno</v>
      </c>
      <c r="E151" s="36" t="str">
        <f>VLOOKUP(C151,[1]Insumos!A:D,3,0)</f>
        <v>m3</v>
      </c>
      <c r="F151" s="38">
        <f>VLOOKUP(C151,[1]Insumos!A:D,4,0)</f>
        <v>1700</v>
      </c>
      <c r="G151" s="47">
        <v>0.5</v>
      </c>
      <c r="H151" s="30"/>
      <c r="I151" s="30"/>
      <c r="J151" s="30">
        <f>+G151*F151</f>
        <v>850</v>
      </c>
      <c r="K151" s="30"/>
    </row>
    <row r="152" spans="3:16" x14ac:dyDescent="0.2">
      <c r="H152" s="30">
        <f>SUM(H146:H150)</f>
        <v>806.82</v>
      </c>
      <c r="I152" s="30">
        <f>SUM(I146:I150)</f>
        <v>222042</v>
      </c>
      <c r="J152" s="30">
        <f>SUM(J146:J151)</f>
        <v>16018.2</v>
      </c>
      <c r="K152" s="30">
        <f>SUM(K146:K150)</f>
        <v>1473.345</v>
      </c>
    </row>
    <row r="153" spans="3:16" x14ac:dyDescent="0.2">
      <c r="H153" s="55"/>
      <c r="I153" s="55"/>
      <c r="J153" s="55"/>
      <c r="K153" s="55"/>
    </row>
    <row r="154" spans="3:16" x14ac:dyDescent="0.2">
      <c r="P154" s="1">
        <f>30000/5.964</f>
        <v>5030.1810865191146</v>
      </c>
    </row>
    <row r="155" spans="3:16" x14ac:dyDescent="0.2">
      <c r="C155" s="19" t="s">
        <v>8</v>
      </c>
      <c r="D155" s="20" t="s">
        <v>9</v>
      </c>
      <c r="E155" s="19" t="s">
        <v>10</v>
      </c>
      <c r="F155" s="21" t="s">
        <v>11</v>
      </c>
      <c r="H155" s="23" t="s">
        <v>12</v>
      </c>
      <c r="I155" s="23" t="s">
        <v>13</v>
      </c>
      <c r="J155" s="24" t="s">
        <v>14</v>
      </c>
      <c r="K155" s="23" t="s">
        <v>15</v>
      </c>
      <c r="P155" s="1">
        <f>50000/9.312</f>
        <v>5369.4158075601381</v>
      </c>
    </row>
    <row r="156" spans="3:16" ht="25.5" customHeight="1" x14ac:dyDescent="0.2">
      <c r="C156" s="36">
        <v>3.3</v>
      </c>
      <c r="D156" s="37" t="s">
        <v>54</v>
      </c>
      <c r="E156" s="19" t="s">
        <v>17</v>
      </c>
      <c r="F156" s="50">
        <f>SUM(H164:K164,0)</f>
        <v>54388.999250000008</v>
      </c>
      <c r="H156" s="30">
        <f>+H164</f>
        <v>941</v>
      </c>
      <c r="I156" s="30">
        <f>+I164</f>
        <v>41711.754250000005</v>
      </c>
      <c r="J156" s="30">
        <f>+J164</f>
        <v>10262.9</v>
      </c>
      <c r="K156" s="30">
        <f>+K164</f>
        <v>1473.345</v>
      </c>
      <c r="P156" s="1">
        <f>65950/13.41</f>
        <v>4917.9716629381055</v>
      </c>
    </row>
    <row r="157" spans="3:16" x14ac:dyDescent="0.2">
      <c r="C157" s="32" t="s">
        <v>18</v>
      </c>
      <c r="D157" s="33" t="s">
        <v>19</v>
      </c>
      <c r="E157" s="34" t="s">
        <v>10</v>
      </c>
      <c r="F157" s="35" t="s">
        <v>20</v>
      </c>
      <c r="G157" s="46" t="s">
        <v>21</v>
      </c>
      <c r="H157" s="23" t="s">
        <v>12</v>
      </c>
      <c r="I157" s="23" t="s">
        <v>13</v>
      </c>
      <c r="J157" s="24" t="s">
        <v>14</v>
      </c>
      <c r="K157" s="23" t="s">
        <v>15</v>
      </c>
    </row>
    <row r="158" spans="3:16" x14ac:dyDescent="0.2">
      <c r="C158" s="36" t="s">
        <v>28</v>
      </c>
      <c r="D158" s="37" t="str">
        <f>VLOOKUP(C158,[1]Insumos!A:D,2,0)</f>
        <v>Herramienta Menor General</v>
      </c>
      <c r="E158" s="72" t="s">
        <v>29</v>
      </c>
      <c r="F158" s="73">
        <f>+J162</f>
        <v>9412.9</v>
      </c>
      <c r="G158" s="74">
        <v>0.1</v>
      </c>
      <c r="H158" s="30">
        <f>+ROUND(F158*G158,0)</f>
        <v>941</v>
      </c>
      <c r="I158" s="30">
        <v>0</v>
      </c>
      <c r="J158" s="30">
        <v>0</v>
      </c>
      <c r="K158" s="30">
        <v>0</v>
      </c>
      <c r="P158" s="1">
        <f>117770/23.834</f>
        <v>4941.2603843249144</v>
      </c>
    </row>
    <row r="159" spans="3:16" ht="25.5" x14ac:dyDescent="0.2">
      <c r="C159" s="36" t="s">
        <v>55</v>
      </c>
      <c r="D159" s="37" t="str">
        <f>VLOOKUP(C159,[1]Insumos!A:D,2,0)</f>
        <v>Tubería Pvc Alcantarillado doble pared union mecanica 150 m.m. (6")</v>
      </c>
      <c r="E159" s="36" t="str">
        <f>VLOOKUP(C159,[1]Insumos!A:D,3,0)</f>
        <v>Ml</v>
      </c>
      <c r="F159" s="38">
        <f>VLOOKUP(C159,[1]Insumos!A:D,4,0)</f>
        <v>39144.851666666669</v>
      </c>
      <c r="G159" s="47">
        <v>1.05</v>
      </c>
      <c r="H159" s="30">
        <v>0</v>
      </c>
      <c r="I159" s="30">
        <f>+G159*F159</f>
        <v>41102.094250000002</v>
      </c>
      <c r="J159" s="30">
        <v>0</v>
      </c>
      <c r="K159" s="30">
        <v>0</v>
      </c>
      <c r="P159" s="1">
        <f>+AVERAGE(P154:P158)</f>
        <v>5064.7072353355679</v>
      </c>
    </row>
    <row r="160" spans="3:16" x14ac:dyDescent="0.2">
      <c r="C160" s="56" t="s">
        <v>52</v>
      </c>
      <c r="D160" s="37" t="str">
        <f>VLOOKUP(C160,[1]Insumos!A:D,2,0)</f>
        <v>Acondicionador de Superficie</v>
      </c>
      <c r="E160" s="36" t="str">
        <f>VLOOKUP(C160,[1]Insumos!A:D,3,0)</f>
        <v>Un</v>
      </c>
      <c r="F160" s="38">
        <f>VLOOKUP(C160,[1]Insumos!A:D,4,0)</f>
        <v>76207.5</v>
      </c>
      <c r="G160" s="47">
        <v>8.0000000000000002E-3</v>
      </c>
      <c r="H160" s="30">
        <v>0</v>
      </c>
      <c r="I160" s="30">
        <f>+G160*F160</f>
        <v>609.66</v>
      </c>
      <c r="J160" s="30">
        <v>0</v>
      </c>
      <c r="K160" s="30">
        <v>0</v>
      </c>
    </row>
    <row r="161" spans="2:11" x14ac:dyDescent="0.2">
      <c r="C161" s="56" t="s">
        <v>24</v>
      </c>
      <c r="D161" s="37" t="str">
        <f>VLOOKUP(C161,[1]Insumos!A:D,2,0)</f>
        <v>Transporte Camioneta hasta 1.5 Toneladas</v>
      </c>
      <c r="E161" s="36" t="str">
        <f>VLOOKUP(C161,[1]Insumos!A:D,3,0)</f>
        <v>Día</v>
      </c>
      <c r="F161" s="38">
        <f>VLOOKUP(C161,[1]Insumos!A:D,4,0)</f>
        <v>147334.5</v>
      </c>
      <c r="G161" s="47">
        <v>0.01</v>
      </c>
      <c r="H161" s="30"/>
      <c r="I161" s="30"/>
      <c r="J161" s="30"/>
      <c r="K161" s="30">
        <f>+G161*F161</f>
        <v>1473.345</v>
      </c>
    </row>
    <row r="162" spans="2:11" x14ac:dyDescent="0.2">
      <c r="C162" s="36"/>
      <c r="D162" s="37" t="str">
        <f>+[1]Personal!A30</f>
        <v>Cuadrilla II (1 of + 2 ay) Instalación tubería y accesorios</v>
      </c>
      <c r="E162" s="36" t="str">
        <f>+[1]Personal!B30</f>
        <v>hr</v>
      </c>
      <c r="F162" s="38">
        <f>+[1]Personal!C30</f>
        <v>26894</v>
      </c>
      <c r="G162" s="47">
        <v>0.35</v>
      </c>
      <c r="H162" s="30">
        <v>0</v>
      </c>
      <c r="I162" s="30">
        <v>0</v>
      </c>
      <c r="J162" s="30">
        <f>+F162*G162</f>
        <v>9412.9</v>
      </c>
      <c r="K162" s="30">
        <v>0</v>
      </c>
    </row>
    <row r="163" spans="2:11" x14ac:dyDescent="0.2">
      <c r="C163" s="36">
        <v>26.126999999999999</v>
      </c>
      <c r="D163" s="37" t="str">
        <f>VLOOKUP(C163,[1]Insumos!A:D,2,0)</f>
        <v>Acarreo interno</v>
      </c>
      <c r="E163" s="36" t="str">
        <f>VLOOKUP(C163,[1]Insumos!A:D,3,0)</f>
        <v>m3</v>
      </c>
      <c r="F163" s="38">
        <f>VLOOKUP(C163,[1]Insumos!A:D,4,0)</f>
        <v>1700</v>
      </c>
      <c r="G163" s="47">
        <v>0.5</v>
      </c>
      <c r="H163" s="30"/>
      <c r="I163" s="30"/>
      <c r="J163" s="30">
        <f>+G163*F163</f>
        <v>850</v>
      </c>
      <c r="K163" s="30"/>
    </row>
    <row r="164" spans="2:11" x14ac:dyDescent="0.2">
      <c r="H164" s="30">
        <f>SUM(H158:H162)</f>
        <v>941</v>
      </c>
      <c r="I164" s="30">
        <f t="shared" ref="I164" si="2">SUM(I158:I162)</f>
        <v>41711.754250000005</v>
      </c>
      <c r="J164" s="30">
        <f>SUM(J158:J163)</f>
        <v>10262.9</v>
      </c>
      <c r="K164" s="30">
        <f t="shared" ref="K164" si="3">SUM(K158:K162)</f>
        <v>1473.345</v>
      </c>
    </row>
    <row r="167" spans="2:11" x14ac:dyDescent="0.2">
      <c r="C167" s="19" t="s">
        <v>8</v>
      </c>
      <c r="D167" s="20" t="s">
        <v>9</v>
      </c>
      <c r="E167" s="19" t="s">
        <v>10</v>
      </c>
      <c r="F167" s="21" t="s">
        <v>11</v>
      </c>
      <c r="H167" s="23" t="s">
        <v>12</v>
      </c>
      <c r="I167" s="23" t="s">
        <v>13</v>
      </c>
      <c r="J167" s="24" t="s">
        <v>14</v>
      </c>
      <c r="K167" s="23" t="s">
        <v>15</v>
      </c>
    </row>
    <row r="168" spans="2:11" ht="39" customHeight="1" x14ac:dyDescent="0.2">
      <c r="C168" s="26">
        <v>3.4</v>
      </c>
      <c r="D168" s="27" t="s">
        <v>56</v>
      </c>
      <c r="E168" s="28" t="s">
        <v>17</v>
      </c>
      <c r="F168" s="29">
        <f>SUM(H177:K177,0)</f>
        <v>487756.48499999999</v>
      </c>
      <c r="H168" s="30">
        <f>+H177</f>
        <v>24096.25</v>
      </c>
      <c r="I168" s="30">
        <f>+I177</f>
        <v>348236.89</v>
      </c>
      <c r="J168" s="30">
        <f>+J177</f>
        <v>113950</v>
      </c>
      <c r="K168" s="30">
        <f>+K177</f>
        <v>1473.345</v>
      </c>
    </row>
    <row r="169" spans="2:11" x14ac:dyDescent="0.2">
      <c r="C169" s="32" t="s">
        <v>18</v>
      </c>
      <c r="D169" s="33" t="s">
        <v>19</v>
      </c>
      <c r="E169" s="34" t="s">
        <v>10</v>
      </c>
      <c r="F169" s="35" t="s">
        <v>20</v>
      </c>
      <c r="G169" s="46" t="s">
        <v>21</v>
      </c>
      <c r="H169" s="23" t="s">
        <v>12</v>
      </c>
      <c r="I169" s="23" t="s">
        <v>13</v>
      </c>
      <c r="J169" s="24" t="s">
        <v>14</v>
      </c>
      <c r="K169" s="23" t="s">
        <v>15</v>
      </c>
    </row>
    <row r="170" spans="2:11" x14ac:dyDescent="0.2">
      <c r="C170" s="36" t="s">
        <v>28</v>
      </c>
      <c r="D170" s="37" t="str">
        <f>VLOOKUP(C170,[1]Insumos!A:D,2,0)</f>
        <v>Herramienta Menor General</v>
      </c>
      <c r="E170" s="72" t="s">
        <v>29</v>
      </c>
      <c r="F170" s="73">
        <f>+J175</f>
        <v>113950</v>
      </c>
      <c r="G170" s="74">
        <v>0.1</v>
      </c>
      <c r="H170" s="30">
        <f>+G170*F170</f>
        <v>11395</v>
      </c>
      <c r="I170" s="30">
        <v>0</v>
      </c>
      <c r="J170" s="30">
        <v>0</v>
      </c>
      <c r="K170" s="30">
        <v>0</v>
      </c>
    </row>
    <row r="171" spans="2:11" x14ac:dyDescent="0.2">
      <c r="C171" s="36" t="s">
        <v>57</v>
      </c>
      <c r="D171" s="37" t="str">
        <f>VLOOKUP(C171,[1]Insumos!A:D,2,0)</f>
        <v>Alquiler Vibrador Eléctrico</v>
      </c>
      <c r="E171" s="36" t="str">
        <f>VLOOKUP(C171,[1]Insumos!A:D,3,0)</f>
        <v>Día</v>
      </c>
      <c r="F171" s="38">
        <f>VLOOKUP(C171,[1]Insumos!A:D,4,0)</f>
        <v>50805</v>
      </c>
      <c r="G171" s="47">
        <v>0.25</v>
      </c>
      <c r="H171" s="30">
        <f>+G171*F171</f>
        <v>12701.25</v>
      </c>
      <c r="I171" s="30">
        <v>0</v>
      </c>
      <c r="J171" s="30">
        <v>0</v>
      </c>
      <c r="K171" s="30">
        <v>0</v>
      </c>
    </row>
    <row r="172" spans="2:11" x14ac:dyDescent="0.2">
      <c r="C172" s="36">
        <v>28</v>
      </c>
      <c r="D172" s="37" t="str">
        <f>VLOOKUP(C172,[1]Insumos!A:D,2,0)</f>
        <v>Concreto Clase II (21 Mpa)  Producido en Obra</v>
      </c>
      <c r="E172" s="36" t="str">
        <f>VLOOKUP(C172,[1]Insumos!A:D,3,0)</f>
        <v>m3</v>
      </c>
      <c r="F172" s="38">
        <f>VLOOKUP(C172,[1]Insumos!A:D,4,0)</f>
        <v>411635</v>
      </c>
      <c r="G172" s="47">
        <f>ROUND(3.14*1.2*0.2*1.03,2)</f>
        <v>0.78</v>
      </c>
      <c r="H172" s="30">
        <v>0</v>
      </c>
      <c r="I172" s="30">
        <f>+G172*F172</f>
        <v>321075.3</v>
      </c>
      <c r="J172" s="30">
        <v>0</v>
      </c>
      <c r="K172" s="30">
        <v>0</v>
      </c>
    </row>
    <row r="173" spans="2:11" x14ac:dyDescent="0.2">
      <c r="C173" s="56">
        <v>17.399999999999999</v>
      </c>
      <c r="D173" s="37" t="str">
        <f>VLOOKUP(C173,[1]Insumos!A:D,2,0)</f>
        <v>Formaleta metálica para Cámara Circular</v>
      </c>
      <c r="E173" s="36" t="str">
        <f>VLOOKUP(C173,[1]Insumos!A:D,3,0)</f>
        <v>Día</v>
      </c>
      <c r="F173" s="38">
        <f>VLOOKUP(C173,[1]Insumos!A:D,4,0)</f>
        <v>15241.5</v>
      </c>
      <c r="G173" s="47">
        <v>0.5</v>
      </c>
      <c r="H173" s="30">
        <v>0</v>
      </c>
      <c r="I173" s="30">
        <f>+G173*F173</f>
        <v>7620.75</v>
      </c>
      <c r="J173" s="30">
        <v>0</v>
      </c>
      <c r="K173" s="30">
        <v>0</v>
      </c>
    </row>
    <row r="174" spans="2:11" ht="25.5" x14ac:dyDescent="0.2">
      <c r="B174" s="31"/>
      <c r="C174" s="36">
        <f>+C367</f>
        <v>5.2</v>
      </c>
      <c r="D174" s="76" t="s">
        <v>58</v>
      </c>
      <c r="E174" s="77" t="str">
        <f>+E367</f>
        <v>Kg</v>
      </c>
      <c r="F174" s="73">
        <f>+[1]Insumos!D40</f>
        <v>5489</v>
      </c>
      <c r="G174" s="78">
        <v>3.56</v>
      </c>
      <c r="H174" s="79">
        <v>0</v>
      </c>
      <c r="I174" s="79">
        <f>+G174*F174</f>
        <v>19540.84</v>
      </c>
      <c r="J174" s="79">
        <v>0</v>
      </c>
      <c r="K174" s="79">
        <v>0</v>
      </c>
    </row>
    <row r="175" spans="2:11" x14ac:dyDescent="0.2">
      <c r="C175" s="36"/>
      <c r="D175" s="37" t="str">
        <f>+[1]Personal!A32</f>
        <v>Cuadrilla III (1 of + 1 ay p +  4 ay)</v>
      </c>
      <c r="E175" s="36" t="str">
        <f>+[1]Personal!B32</f>
        <v>hr</v>
      </c>
      <c r="F175" s="38">
        <f>+[1]Personal!C32</f>
        <v>56975</v>
      </c>
      <c r="G175" s="47">
        <v>2</v>
      </c>
      <c r="H175" s="30">
        <v>0</v>
      </c>
      <c r="I175" s="30">
        <v>0</v>
      </c>
      <c r="J175" s="30">
        <f>+G175*F175</f>
        <v>113950</v>
      </c>
      <c r="K175" s="30">
        <v>0</v>
      </c>
    </row>
    <row r="176" spans="2:11" x14ac:dyDescent="0.2">
      <c r="C176" s="56" t="s">
        <v>24</v>
      </c>
      <c r="D176" s="37" t="str">
        <f>VLOOKUP(C176,[1]Insumos!A:D,2,0)</f>
        <v>Transporte Camioneta hasta 1.5 Toneladas</v>
      </c>
      <c r="E176" s="36" t="str">
        <f>VLOOKUP(C176,[1]Insumos!A:D,3,0)</f>
        <v>Día</v>
      </c>
      <c r="F176" s="38">
        <f>VLOOKUP(C176,[1]Insumos!A:D,4,0)</f>
        <v>147334.5</v>
      </c>
      <c r="G176" s="47">
        <v>0.01</v>
      </c>
      <c r="H176" s="30"/>
      <c r="I176" s="30"/>
      <c r="J176" s="30"/>
      <c r="K176" s="30">
        <f>+G176*F176</f>
        <v>1473.345</v>
      </c>
    </row>
    <row r="177" spans="3:12" x14ac:dyDescent="0.2">
      <c r="H177" s="30">
        <f>SUM(H170:H175)</f>
        <v>24096.25</v>
      </c>
      <c r="I177" s="30">
        <f>SUM(I170:I175)</f>
        <v>348236.89</v>
      </c>
      <c r="J177" s="30">
        <f>SUM(J170:J175)</f>
        <v>113950</v>
      </c>
      <c r="K177" s="30">
        <f>SUM(K170:K176)</f>
        <v>1473.345</v>
      </c>
    </row>
    <row r="180" spans="3:12" x14ac:dyDescent="0.2">
      <c r="C180" s="19" t="s">
        <v>8</v>
      </c>
      <c r="D180" s="20" t="s">
        <v>9</v>
      </c>
      <c r="E180" s="19" t="s">
        <v>10</v>
      </c>
      <c r="F180" s="21" t="s">
        <v>11</v>
      </c>
      <c r="H180" s="23" t="s">
        <v>12</v>
      </c>
      <c r="I180" s="23" t="s">
        <v>13</v>
      </c>
      <c r="J180" s="24" t="s">
        <v>14</v>
      </c>
      <c r="K180" s="23" t="s">
        <v>15</v>
      </c>
      <c r="L180" s="25"/>
    </row>
    <row r="181" spans="3:12" ht="38.25" x14ac:dyDescent="0.2">
      <c r="C181" s="26">
        <v>3.5</v>
      </c>
      <c r="D181" s="27" t="s">
        <v>59</v>
      </c>
      <c r="E181" s="28" t="s">
        <v>60</v>
      </c>
      <c r="F181" s="29">
        <f>SUM(H190:K190,0)</f>
        <v>445090.64499999996</v>
      </c>
      <c r="H181" s="30">
        <f>+H190</f>
        <v>39076.5</v>
      </c>
      <c r="I181" s="30">
        <f>+I190</f>
        <v>266950.8</v>
      </c>
      <c r="J181" s="30">
        <f>+J190</f>
        <v>137590</v>
      </c>
      <c r="K181" s="30">
        <f>+K190</f>
        <v>1473.345</v>
      </c>
    </row>
    <row r="182" spans="3:12" x14ac:dyDescent="0.2">
      <c r="C182" s="32" t="s">
        <v>18</v>
      </c>
      <c r="D182" s="33" t="s">
        <v>19</v>
      </c>
      <c r="E182" s="34" t="s">
        <v>10</v>
      </c>
      <c r="F182" s="35" t="s">
        <v>20</v>
      </c>
      <c r="G182" s="46" t="s">
        <v>21</v>
      </c>
      <c r="H182" s="23" t="s">
        <v>12</v>
      </c>
      <c r="I182" s="23" t="s">
        <v>13</v>
      </c>
      <c r="J182" s="24" t="s">
        <v>14</v>
      </c>
      <c r="K182" s="23" t="s">
        <v>15</v>
      </c>
    </row>
    <row r="183" spans="3:12" x14ac:dyDescent="0.2">
      <c r="C183" s="36" t="s">
        <v>28</v>
      </c>
      <c r="D183" s="37" t="str">
        <f>VLOOKUP(C183,[1]Insumos!A:D,2,0)</f>
        <v>Herramienta Menor General</v>
      </c>
      <c r="E183" s="72" t="s">
        <v>29</v>
      </c>
      <c r="F183" s="73">
        <f>+J186</f>
        <v>136740</v>
      </c>
      <c r="G183" s="74">
        <v>0.1</v>
      </c>
      <c r="H183" s="30">
        <f>+G183*F183</f>
        <v>13674</v>
      </c>
      <c r="I183" s="30">
        <v>0</v>
      </c>
      <c r="J183" s="30">
        <v>0</v>
      </c>
      <c r="K183" s="30">
        <v>0</v>
      </c>
    </row>
    <row r="184" spans="3:12" x14ac:dyDescent="0.2">
      <c r="C184" s="36" t="s">
        <v>57</v>
      </c>
      <c r="D184" s="37" t="str">
        <f>VLOOKUP(C184,[1]Insumos!A:D,2,0)</f>
        <v>Alquiler Vibrador Eléctrico</v>
      </c>
      <c r="E184" s="36" t="str">
        <f>VLOOKUP(C184,[1]Insumos!A:D,3,0)</f>
        <v>Día</v>
      </c>
      <c r="F184" s="38">
        <f>VLOOKUP(C184,[1]Insumos!A:D,4,0)</f>
        <v>50805</v>
      </c>
      <c r="G184" s="47">
        <v>0.5</v>
      </c>
      <c r="H184" s="30">
        <f>+G184*F184</f>
        <v>25402.5</v>
      </c>
      <c r="I184" s="30">
        <v>0</v>
      </c>
      <c r="J184" s="30">
        <v>0</v>
      </c>
      <c r="K184" s="30">
        <v>0</v>
      </c>
    </row>
    <row r="185" spans="3:12" x14ac:dyDescent="0.2">
      <c r="C185" s="36">
        <v>28</v>
      </c>
      <c r="D185" s="37" t="str">
        <f>VLOOKUP(C185,[1]Insumos!A:D,2,0)</f>
        <v>Concreto Clase II (21 Mpa)  Producido en Obra</v>
      </c>
      <c r="E185" s="36" t="str">
        <f>VLOOKUP(C185,[1]Insumos!A:D,3,0)</f>
        <v>m3</v>
      </c>
      <c r="F185" s="38">
        <f>VLOOKUP(C185,[1]Insumos!A:D,4,0)</f>
        <v>411635</v>
      </c>
      <c r="G185" s="47">
        <f>+ROUND((3.14*0.8*0.8*0.3*1.05),2)</f>
        <v>0.63</v>
      </c>
      <c r="H185" s="30">
        <v>0</v>
      </c>
      <c r="I185" s="30">
        <f>+G185*F185</f>
        <v>259330.05</v>
      </c>
      <c r="J185" s="30">
        <v>0</v>
      </c>
      <c r="K185" s="30">
        <v>0</v>
      </c>
    </row>
    <row r="186" spans="3:12" x14ac:dyDescent="0.2">
      <c r="C186" s="36"/>
      <c r="D186" s="37" t="str">
        <f>+[1]Personal!A32</f>
        <v>Cuadrilla III (1 of + 1 ay p +  4 ay)</v>
      </c>
      <c r="E186" s="36" t="str">
        <f>+[1]Personal!B32</f>
        <v>hr</v>
      </c>
      <c r="F186" s="38">
        <f>+[1]Personal!C32</f>
        <v>56975</v>
      </c>
      <c r="G186" s="47">
        <v>2.4</v>
      </c>
      <c r="H186" s="30">
        <v>0</v>
      </c>
      <c r="I186" s="30">
        <v>0</v>
      </c>
      <c r="J186" s="30">
        <f>+G186*F186</f>
        <v>136740</v>
      </c>
      <c r="K186" s="30">
        <v>0</v>
      </c>
    </row>
    <row r="187" spans="3:12" x14ac:dyDescent="0.2">
      <c r="C187" s="56" t="s">
        <v>61</v>
      </c>
      <c r="D187" s="37" t="str">
        <f>VLOOKUP(C187,[1]Insumos!A:D,2,0)</f>
        <v>Impermeabilizante para concreto</v>
      </c>
      <c r="E187" s="36" t="str">
        <f>VLOOKUP(C187,[1]Insumos!A:D,3,0)</f>
        <v>kg</v>
      </c>
      <c r="F187" s="38">
        <f>VLOOKUP(C187,[1]Insumos!A:D,4,0)</f>
        <v>7620.75</v>
      </c>
      <c r="G187" s="44">
        <v>1</v>
      </c>
      <c r="H187" s="30"/>
      <c r="I187" s="30">
        <f>+G187*F187</f>
        <v>7620.75</v>
      </c>
      <c r="J187" s="30"/>
      <c r="K187" s="30"/>
    </row>
    <row r="188" spans="3:12" x14ac:dyDescent="0.2">
      <c r="C188" s="56" t="s">
        <v>24</v>
      </c>
      <c r="D188" s="37" t="str">
        <f>VLOOKUP(C188,[1]Insumos!A:D,2,0)</f>
        <v>Transporte Camioneta hasta 1.5 Toneladas</v>
      </c>
      <c r="E188" s="36" t="str">
        <f>VLOOKUP(C188,[1]Insumos!A:D,3,0)</f>
        <v>Día</v>
      </c>
      <c r="F188" s="38">
        <f>VLOOKUP(C188,[1]Insumos!A:D,4,0)</f>
        <v>147334.5</v>
      </c>
      <c r="G188" s="47">
        <v>0.01</v>
      </c>
      <c r="H188" s="30"/>
      <c r="I188" s="30"/>
      <c r="J188" s="30"/>
      <c r="K188" s="30">
        <f>+G188*F188</f>
        <v>1473.345</v>
      </c>
    </row>
    <row r="189" spans="3:12" x14ac:dyDescent="0.2">
      <c r="C189" s="36">
        <v>26.126999999999999</v>
      </c>
      <c r="D189" s="37" t="str">
        <f>VLOOKUP(C189,[1]Insumos!A:D,2,0)</f>
        <v>Acarreo interno</v>
      </c>
      <c r="E189" s="36" t="str">
        <f>VLOOKUP(C189,[1]Insumos!A:D,3,0)</f>
        <v>m3</v>
      </c>
      <c r="F189" s="38">
        <f>VLOOKUP(C189,[1]Insumos!A:D,4,0)</f>
        <v>1700</v>
      </c>
      <c r="G189" s="47">
        <v>0.5</v>
      </c>
      <c r="H189" s="30"/>
      <c r="I189" s="30"/>
      <c r="J189" s="30">
        <f>+G189*F189</f>
        <v>850</v>
      </c>
      <c r="K189" s="30"/>
    </row>
    <row r="190" spans="3:12" x14ac:dyDescent="0.2">
      <c r="H190" s="30">
        <f>SUM(H183:H186)</f>
        <v>39076.5</v>
      </c>
      <c r="I190" s="30">
        <f>SUM(I183:I189)</f>
        <v>266950.8</v>
      </c>
      <c r="J190" s="30">
        <f>SUM(J183:J189)</f>
        <v>137590</v>
      </c>
      <c r="K190" s="30">
        <f>SUM(K183:K188)</f>
        <v>1473.345</v>
      </c>
    </row>
    <row r="191" spans="3:12" x14ac:dyDescent="0.2">
      <c r="D191" s="80"/>
    </row>
    <row r="193" spans="2:11" x14ac:dyDescent="0.2">
      <c r="C193" s="19" t="s">
        <v>8</v>
      </c>
      <c r="D193" s="20" t="s">
        <v>9</v>
      </c>
      <c r="E193" s="19" t="s">
        <v>10</v>
      </c>
      <c r="F193" s="21" t="s">
        <v>11</v>
      </c>
      <c r="H193" s="23" t="s">
        <v>12</v>
      </c>
      <c r="I193" s="23" t="s">
        <v>13</v>
      </c>
      <c r="J193" s="24" t="s">
        <v>14</v>
      </c>
      <c r="K193" s="23" t="s">
        <v>15</v>
      </c>
    </row>
    <row r="194" spans="2:11" ht="51" x14ac:dyDescent="0.2">
      <c r="B194" s="31"/>
      <c r="C194" s="26">
        <v>3.6</v>
      </c>
      <c r="D194" s="27" t="s">
        <v>62</v>
      </c>
      <c r="E194" s="28" t="s">
        <v>60</v>
      </c>
      <c r="F194" s="29">
        <f>SUM(H203:K203,0)</f>
        <v>1197005.645</v>
      </c>
      <c r="H194" s="30">
        <f>+H203</f>
        <v>16136.400000000001</v>
      </c>
      <c r="I194" s="30">
        <f>+I203</f>
        <v>1017181.9</v>
      </c>
      <c r="J194" s="30">
        <f>+J203</f>
        <v>162214</v>
      </c>
      <c r="K194" s="30">
        <f>+K203</f>
        <v>1473.345</v>
      </c>
    </row>
    <row r="195" spans="2:11" x14ac:dyDescent="0.2">
      <c r="C195" s="32" t="s">
        <v>18</v>
      </c>
      <c r="D195" s="33" t="s">
        <v>19</v>
      </c>
      <c r="E195" s="34" t="s">
        <v>10</v>
      </c>
      <c r="F195" s="35" t="s">
        <v>20</v>
      </c>
      <c r="G195" s="46" t="s">
        <v>21</v>
      </c>
      <c r="H195" s="23" t="s">
        <v>12</v>
      </c>
      <c r="I195" s="23" t="s">
        <v>13</v>
      </c>
      <c r="J195" s="24" t="s">
        <v>14</v>
      </c>
      <c r="K195" s="23" t="s">
        <v>15</v>
      </c>
    </row>
    <row r="196" spans="2:11" x14ac:dyDescent="0.2">
      <c r="C196" s="36" t="s">
        <v>28</v>
      </c>
      <c r="D196" s="37" t="str">
        <f>VLOOKUP(C196,[1]Insumos!A:D,2,0)</f>
        <v>Herramienta Menor General</v>
      </c>
      <c r="E196" s="72" t="s">
        <v>29</v>
      </c>
      <c r="F196" s="73">
        <f>+J200</f>
        <v>161364</v>
      </c>
      <c r="G196" s="74">
        <v>0.1</v>
      </c>
      <c r="H196" s="30">
        <f>+G196*F196</f>
        <v>16136.400000000001</v>
      </c>
      <c r="I196" s="30">
        <v>0</v>
      </c>
      <c r="J196" s="30">
        <v>0</v>
      </c>
      <c r="K196" s="30">
        <v>0</v>
      </c>
    </row>
    <row r="197" spans="2:11" x14ac:dyDescent="0.2">
      <c r="C197" s="81">
        <v>28.3</v>
      </c>
      <c r="D197" s="37" t="str">
        <f>VLOOKUP(C197,[1]Insumos!A:D,2,0)</f>
        <v xml:space="preserve">Concreto hidráulico para pavimento MR 42 KG/CM2 </v>
      </c>
      <c r="E197" s="36" t="str">
        <f>+E319</f>
        <v>m3</v>
      </c>
      <c r="F197" s="38">
        <f>VLOOKUP(C197,[1]Insumos!A:D,4,0)</f>
        <v>439396</v>
      </c>
      <c r="G197" s="82">
        <v>0.4</v>
      </c>
      <c r="H197" s="30">
        <v>0</v>
      </c>
      <c r="I197" s="30">
        <f>+G197*F197</f>
        <v>175758.40000000002</v>
      </c>
      <c r="J197" s="30">
        <v>0</v>
      </c>
      <c r="K197" s="30">
        <v>0</v>
      </c>
    </row>
    <row r="198" spans="2:11" ht="25.5" x14ac:dyDescent="0.2">
      <c r="B198" s="31"/>
      <c r="C198" s="36">
        <f>+C174</f>
        <v>5.2</v>
      </c>
      <c r="D198" s="37" t="str">
        <f>+D174</f>
        <v xml:space="preserve"> Acero de Refuerzo de 1/2" y 1 1/4" de 420 Mpa (4200 Kg/cm2)  o 60000 psi. Incluye alambre de amarre. </v>
      </c>
      <c r="E198" s="36" t="str">
        <f>+E174</f>
        <v>Kg</v>
      </c>
      <c r="F198" s="38">
        <f>+F174</f>
        <v>5489</v>
      </c>
      <c r="G198" s="47">
        <v>45</v>
      </c>
      <c r="H198" s="30">
        <v>0</v>
      </c>
      <c r="I198" s="30">
        <f>+G198*F198</f>
        <v>247005</v>
      </c>
      <c r="J198" s="30">
        <v>0</v>
      </c>
      <c r="K198" s="30">
        <v>0</v>
      </c>
    </row>
    <row r="199" spans="2:11" x14ac:dyDescent="0.2">
      <c r="C199" s="36" t="s">
        <v>63</v>
      </c>
      <c r="D199" s="37" t="str">
        <f>VLOOKUP(C199,[1]Insumos!A:D,2,0)</f>
        <v>AroTapa y tapa Hierro Ductil D=0,60 m</v>
      </c>
      <c r="E199" s="36" t="str">
        <f>VLOOKUP(C199,[1]Insumos!A:D,3,0)</f>
        <v>Un</v>
      </c>
      <c r="F199" s="38">
        <f>VLOOKUP(C199,[1]Insumos!A:D,4,0)</f>
        <v>594418.5</v>
      </c>
      <c r="G199" s="83">
        <v>1</v>
      </c>
      <c r="H199" s="30">
        <v>0</v>
      </c>
      <c r="I199" s="30">
        <f>+G199*F199</f>
        <v>594418.5</v>
      </c>
      <c r="J199" s="30">
        <v>0</v>
      </c>
      <c r="K199" s="30">
        <v>0</v>
      </c>
    </row>
    <row r="200" spans="2:11" x14ac:dyDescent="0.2">
      <c r="C200" s="36"/>
      <c r="D200" s="37" t="str">
        <f>+[1]Personal!A30</f>
        <v>Cuadrilla II (1 of + 2 ay) Instalación tubería y accesorios</v>
      </c>
      <c r="E200" s="36" t="str">
        <f>+[1]Personal!B30</f>
        <v>hr</v>
      </c>
      <c r="F200" s="38">
        <f>+[1]Personal!C30</f>
        <v>26894</v>
      </c>
      <c r="G200" s="47">
        <v>6</v>
      </c>
      <c r="H200" s="30">
        <v>0</v>
      </c>
      <c r="I200" s="30">
        <v>0</v>
      </c>
      <c r="J200" s="30">
        <f>+G200*F200</f>
        <v>161364</v>
      </c>
      <c r="K200" s="30">
        <v>0</v>
      </c>
    </row>
    <row r="201" spans="2:11" x14ac:dyDescent="0.2">
      <c r="C201" s="56" t="s">
        <v>24</v>
      </c>
      <c r="D201" s="37" t="str">
        <f>VLOOKUP(C201,[1]Insumos!A:D,2,0)</f>
        <v>Transporte Camioneta hasta 1.5 Toneladas</v>
      </c>
      <c r="E201" s="36" t="str">
        <f>VLOOKUP(C201,[1]Insumos!A:D,3,0)</f>
        <v>Día</v>
      </c>
      <c r="F201" s="38">
        <f>VLOOKUP(C201,[1]Insumos!A:D,4,0)</f>
        <v>147334.5</v>
      </c>
      <c r="G201" s="47">
        <v>0.01</v>
      </c>
      <c r="H201" s="30"/>
      <c r="I201" s="30"/>
      <c r="J201" s="30"/>
      <c r="K201" s="30">
        <f>+G201*F201</f>
        <v>1473.345</v>
      </c>
    </row>
    <row r="202" spans="2:11" x14ac:dyDescent="0.2">
      <c r="C202" s="36">
        <v>26.126999999999999</v>
      </c>
      <c r="D202" s="37" t="str">
        <f>VLOOKUP(C202,[1]Insumos!A:D,2,0)</f>
        <v>Acarreo interno</v>
      </c>
      <c r="E202" s="36" t="str">
        <f>VLOOKUP(C202,[1]Insumos!A:D,3,0)</f>
        <v>m3</v>
      </c>
      <c r="F202" s="38">
        <f>VLOOKUP(C202,[1]Insumos!A:D,4,0)</f>
        <v>1700</v>
      </c>
      <c r="G202" s="47">
        <v>0.5</v>
      </c>
      <c r="H202" s="30"/>
      <c r="I202" s="30"/>
      <c r="J202" s="30">
        <f>+G202*F202</f>
        <v>850</v>
      </c>
      <c r="K202" s="30"/>
    </row>
    <row r="203" spans="2:11" x14ac:dyDescent="0.2">
      <c r="H203" s="30">
        <f>SUM(H196:H200)</f>
        <v>16136.400000000001</v>
      </c>
      <c r="I203" s="30">
        <f t="shared" ref="I203" si="4">SUM(I196:I200)</f>
        <v>1017181.9</v>
      </c>
      <c r="J203" s="30">
        <f>SUM(J196:J202)</f>
        <v>162214</v>
      </c>
      <c r="K203" s="30">
        <f>SUM(K196:K201)</f>
        <v>1473.345</v>
      </c>
    </row>
    <row r="204" spans="2:11" x14ac:dyDescent="0.2">
      <c r="H204" s="55"/>
      <c r="I204" s="55"/>
      <c r="J204" s="55"/>
      <c r="K204" s="55"/>
    </row>
    <row r="205" spans="2:11" x14ac:dyDescent="0.2">
      <c r="H205" s="55"/>
      <c r="I205" s="55"/>
      <c r="J205" s="55"/>
      <c r="K205" s="55"/>
    </row>
    <row r="206" spans="2:11" x14ac:dyDescent="0.2">
      <c r="C206" s="19" t="s">
        <v>8</v>
      </c>
      <c r="D206" s="20" t="s">
        <v>9</v>
      </c>
      <c r="E206" s="19" t="s">
        <v>10</v>
      </c>
      <c r="F206" s="21" t="s">
        <v>11</v>
      </c>
      <c r="H206" s="23" t="s">
        <v>12</v>
      </c>
      <c r="I206" s="23" t="s">
        <v>13</v>
      </c>
      <c r="J206" s="24" t="s">
        <v>14</v>
      </c>
      <c r="K206" s="23" t="s">
        <v>15</v>
      </c>
    </row>
    <row r="207" spans="2:11" ht="38.25" x14ac:dyDescent="0.2">
      <c r="C207" s="26">
        <v>3.7</v>
      </c>
      <c r="D207" s="27" t="s">
        <v>64</v>
      </c>
      <c r="E207" s="28" t="s">
        <v>35</v>
      </c>
      <c r="F207" s="29">
        <f>SUM(H214:K214,0)</f>
        <v>155808.34</v>
      </c>
      <c r="H207" s="30">
        <f>+H214</f>
        <v>268.94</v>
      </c>
      <c r="I207" s="30">
        <f>+I214</f>
        <v>80000</v>
      </c>
      <c r="J207" s="30">
        <f>+J214</f>
        <v>3539.4</v>
      </c>
      <c r="K207" s="30">
        <f>+K214</f>
        <v>72000</v>
      </c>
    </row>
    <row r="208" spans="2:11" x14ac:dyDescent="0.2">
      <c r="C208" s="32" t="s">
        <v>18</v>
      </c>
      <c r="D208" s="33" t="s">
        <v>19</v>
      </c>
      <c r="E208" s="34" t="s">
        <v>10</v>
      </c>
      <c r="F208" s="35" t="s">
        <v>20</v>
      </c>
      <c r="G208" s="46" t="s">
        <v>21</v>
      </c>
      <c r="H208" s="23" t="s">
        <v>12</v>
      </c>
      <c r="I208" s="23" t="s">
        <v>13</v>
      </c>
      <c r="J208" s="24" t="s">
        <v>14</v>
      </c>
      <c r="K208" s="23" t="s">
        <v>15</v>
      </c>
    </row>
    <row r="209" spans="3:11" x14ac:dyDescent="0.2">
      <c r="C209" s="36" t="s">
        <v>28</v>
      </c>
      <c r="D209" s="37" t="str">
        <f>VLOOKUP(C209,[1]Insumos!A:D,2,0)</f>
        <v>Herramienta Menor General</v>
      </c>
      <c r="E209" s="72" t="s">
        <v>29</v>
      </c>
      <c r="F209" s="73">
        <f>+J212</f>
        <v>2689.4</v>
      </c>
      <c r="G209" s="74">
        <v>0.1</v>
      </c>
      <c r="H209" s="30">
        <f>+G209*F209</f>
        <v>268.94</v>
      </c>
      <c r="I209" s="30">
        <v>0</v>
      </c>
      <c r="J209" s="30">
        <v>0</v>
      </c>
      <c r="K209" s="30">
        <v>0</v>
      </c>
    </row>
    <row r="210" spans="3:11" x14ac:dyDescent="0.2">
      <c r="C210" s="36">
        <v>26.129000000000001</v>
      </c>
      <c r="D210" s="76" t="str">
        <f>VLOOKUP(C210,[1]Insumos!A:D,2,0)</f>
        <v>Transporte fuente de material pétreo hasta sector Alegrías</v>
      </c>
      <c r="E210" s="36" t="str">
        <f>VLOOKUP(C210,[1]Insumos!A:D,3,0)</f>
        <v>m3</v>
      </c>
      <c r="F210" s="38">
        <f>VLOOKUP(C210,[1]Insumos!A:D,4,0)</f>
        <v>72000</v>
      </c>
      <c r="G210" s="82">
        <v>1</v>
      </c>
      <c r="H210" s="30">
        <v>0</v>
      </c>
      <c r="I210" s="30">
        <v>0</v>
      </c>
      <c r="J210" s="30">
        <v>0</v>
      </c>
      <c r="K210" s="30">
        <f>+G210*F210</f>
        <v>72000</v>
      </c>
    </row>
    <row r="211" spans="3:11" x14ac:dyDescent="0.2">
      <c r="C211" s="36" t="s">
        <v>65</v>
      </c>
      <c r="D211" s="37" t="str">
        <f>VLOOKUP(C211,[1]Insumos!A:D,2,0)</f>
        <v>Arena lavada</v>
      </c>
      <c r="E211" s="36" t="str">
        <f>VLOOKUP(C211,[1]Insumos!A:D,3,0)</f>
        <v>M3</v>
      </c>
      <c r="F211" s="38">
        <f>VLOOKUP(C211,[1]Insumos!A:D,4,0)</f>
        <v>80000</v>
      </c>
      <c r="G211" s="47">
        <v>1</v>
      </c>
      <c r="H211" s="30">
        <v>0</v>
      </c>
      <c r="I211" s="30">
        <f>+G211*F211</f>
        <v>80000</v>
      </c>
      <c r="J211" s="30">
        <v>0</v>
      </c>
      <c r="K211" s="30">
        <v>0</v>
      </c>
    </row>
    <row r="212" spans="3:11" x14ac:dyDescent="0.2">
      <c r="C212" s="36"/>
      <c r="D212" s="37" t="str">
        <f>+[1]Personal!A30</f>
        <v>Cuadrilla II (1 of + 2 ay) Instalación tubería y accesorios</v>
      </c>
      <c r="E212" s="36" t="str">
        <f>+[1]Personal!B30</f>
        <v>hr</v>
      </c>
      <c r="F212" s="38">
        <f>+[1]Personal!C30</f>
        <v>26894</v>
      </c>
      <c r="G212" s="47">
        <v>0.1</v>
      </c>
      <c r="H212" s="30">
        <v>0</v>
      </c>
      <c r="I212" s="30">
        <v>0</v>
      </c>
      <c r="J212" s="30">
        <f>+G212*F212</f>
        <v>2689.4</v>
      </c>
      <c r="K212" s="30">
        <v>0</v>
      </c>
    </row>
    <row r="213" spans="3:11" x14ac:dyDescent="0.2">
      <c r="C213" s="36">
        <v>26.126999999999999</v>
      </c>
      <c r="D213" s="37" t="str">
        <f>VLOOKUP(C213,[1]Insumos!A:D,2,0)</f>
        <v>Acarreo interno</v>
      </c>
      <c r="E213" s="36" t="str">
        <f>VLOOKUP(C213,[1]Insumos!A:D,3,0)</f>
        <v>m3</v>
      </c>
      <c r="F213" s="38">
        <f>VLOOKUP(C213,[1]Insumos!A:D,4,0)</f>
        <v>1700</v>
      </c>
      <c r="G213" s="47">
        <v>0.5</v>
      </c>
      <c r="H213" s="30"/>
      <c r="I213" s="30"/>
      <c r="J213" s="30">
        <f>+G213*F213</f>
        <v>850</v>
      </c>
      <c r="K213" s="30"/>
    </row>
    <row r="214" spans="3:11" x14ac:dyDescent="0.2">
      <c r="H214" s="30">
        <f>SUM(H209:H212)</f>
        <v>268.94</v>
      </c>
      <c r="I214" s="30">
        <f>SUM(I209:I212)</f>
        <v>80000</v>
      </c>
      <c r="J214" s="30">
        <f>SUM(J209:J213)</f>
        <v>3539.4</v>
      </c>
      <c r="K214" s="30">
        <f>SUM(K209:K212)</f>
        <v>72000</v>
      </c>
    </row>
    <row r="215" spans="3:11" x14ac:dyDescent="0.2">
      <c r="H215" s="55"/>
      <c r="I215" s="55"/>
      <c r="J215" s="55"/>
      <c r="K215" s="55"/>
    </row>
    <row r="216" spans="3:11" x14ac:dyDescent="0.2">
      <c r="H216" s="55"/>
      <c r="I216" s="55"/>
      <c r="J216" s="55"/>
      <c r="K216" s="55"/>
    </row>
    <row r="217" spans="3:11" x14ac:dyDescent="0.2">
      <c r="C217" s="19" t="s">
        <v>8</v>
      </c>
      <c r="D217" s="20" t="s">
        <v>9</v>
      </c>
      <c r="E217" s="19" t="s">
        <v>10</v>
      </c>
      <c r="F217" s="21" t="s">
        <v>11</v>
      </c>
      <c r="H217" s="23" t="s">
        <v>12</v>
      </c>
      <c r="I217" s="23" t="s">
        <v>13</v>
      </c>
      <c r="J217" s="24" t="s">
        <v>14</v>
      </c>
      <c r="K217" s="23" t="s">
        <v>15</v>
      </c>
    </row>
    <row r="218" spans="3:11" ht="25.5" x14ac:dyDescent="0.2">
      <c r="C218" s="26">
        <v>3.8</v>
      </c>
      <c r="D218" s="27" t="s">
        <v>66</v>
      </c>
      <c r="E218" s="28" t="s">
        <v>35</v>
      </c>
      <c r="F218" s="29">
        <f>SUM(H229:K229,0)</f>
        <v>723546.85000000009</v>
      </c>
      <c r="H218" s="30">
        <f>+H229</f>
        <v>41247.5</v>
      </c>
      <c r="I218" s="30">
        <f>+I229</f>
        <v>595986.85000000009</v>
      </c>
      <c r="J218" s="30">
        <f>+J229</f>
        <v>86312.5</v>
      </c>
      <c r="K218" s="30">
        <f>+K292</f>
        <v>0</v>
      </c>
    </row>
    <row r="219" spans="3:11" x14ac:dyDescent="0.2">
      <c r="C219" s="32" t="s">
        <v>18</v>
      </c>
      <c r="D219" s="33" t="s">
        <v>19</v>
      </c>
      <c r="E219" s="34" t="s">
        <v>10</v>
      </c>
      <c r="F219" s="35" t="s">
        <v>20</v>
      </c>
      <c r="G219" s="46" t="s">
        <v>21</v>
      </c>
      <c r="H219" s="23" t="s">
        <v>12</v>
      </c>
      <c r="I219" s="23" t="s">
        <v>13</v>
      </c>
      <c r="J219" s="24" t="s">
        <v>14</v>
      </c>
      <c r="K219" s="23" t="s">
        <v>15</v>
      </c>
    </row>
    <row r="220" spans="3:11" x14ac:dyDescent="0.2">
      <c r="C220" s="36" t="s">
        <v>28</v>
      </c>
      <c r="D220" s="37" t="str">
        <f>VLOOKUP(C220,[1]Insumos!A:D,2,0)</f>
        <v>Herramienta Menor General</v>
      </c>
      <c r="E220" s="77" t="s">
        <v>29</v>
      </c>
      <c r="F220" s="73">
        <f>+J228</f>
        <v>85462.5</v>
      </c>
      <c r="G220" s="74">
        <v>0.1</v>
      </c>
      <c r="H220" s="30">
        <f>+G220*F220</f>
        <v>8546.25</v>
      </c>
      <c r="I220" s="30">
        <v>0</v>
      </c>
      <c r="J220" s="30">
        <v>0</v>
      </c>
      <c r="K220" s="30">
        <v>0</v>
      </c>
    </row>
    <row r="221" spans="3:11" x14ac:dyDescent="0.2">
      <c r="C221" s="56" t="s">
        <v>57</v>
      </c>
      <c r="D221" s="37" t="str">
        <f>VLOOKUP(C221,[1]Insumos!A:D,2,0)</f>
        <v>Alquiler Vibrador Eléctrico</v>
      </c>
      <c r="E221" s="36" t="str">
        <f>VLOOKUP(C221,[1]Insumos!A:D,3,0)</f>
        <v>Día</v>
      </c>
      <c r="F221" s="84">
        <f>VLOOKUP(C221,[1]Insumos!A:D,4,0)</f>
        <v>50805</v>
      </c>
      <c r="G221" s="36">
        <v>0.25</v>
      </c>
      <c r="H221" s="30">
        <f>+G221*F221</f>
        <v>12701.25</v>
      </c>
      <c r="I221" s="30">
        <v>0</v>
      </c>
      <c r="J221" s="30">
        <v>0</v>
      </c>
      <c r="K221" s="30">
        <v>0</v>
      </c>
    </row>
    <row r="222" spans="3:11" x14ac:dyDescent="0.2">
      <c r="C222" s="56">
        <v>28.1</v>
      </c>
      <c r="D222" s="37" t="str">
        <f>VLOOKUP(C222,[1]Insumos!A:D,2,0)</f>
        <v>Concreto 28 Mpa  Producido en Obra</v>
      </c>
      <c r="E222" s="36" t="str">
        <f>VLOOKUP(C222,[1]Insumos!A:D,3,0)</f>
        <v>m3</v>
      </c>
      <c r="F222" s="84">
        <f>VLOOKUP(C222,[1]Insumos!A:D,4,0)</f>
        <v>441697</v>
      </c>
      <c r="G222" s="36">
        <v>1.05</v>
      </c>
      <c r="H222" s="30"/>
      <c r="I222" s="30">
        <f>+G222*F222</f>
        <v>463781.85000000003</v>
      </c>
      <c r="J222" s="30">
        <v>0</v>
      </c>
      <c r="K222" s="30">
        <v>0</v>
      </c>
    </row>
    <row r="223" spans="3:11" ht="11.25" customHeight="1" x14ac:dyDescent="0.2">
      <c r="C223" s="56">
        <v>11.27</v>
      </c>
      <c r="D223" s="37" t="str">
        <f>VLOOKUP(C223,[1]Insumos!A:D,2,0)</f>
        <v>Alquiler formaleta metálica para vaciado y armado de estructuras</v>
      </c>
      <c r="E223" s="36" t="str">
        <f>VLOOKUP(C223,[1]Insumos!A:D,3,0)</f>
        <v>Día</v>
      </c>
      <c r="F223" s="84">
        <f>VLOOKUP(C223,[1]Insumos!A:D,4,0)</f>
        <v>20000</v>
      </c>
      <c r="G223" s="36">
        <v>1</v>
      </c>
      <c r="H223" s="30">
        <f>+G223*F223</f>
        <v>20000</v>
      </c>
      <c r="I223" s="30">
        <v>0</v>
      </c>
      <c r="J223" s="30">
        <v>0</v>
      </c>
      <c r="K223" s="30">
        <v>0</v>
      </c>
    </row>
    <row r="224" spans="3:11" x14ac:dyDescent="0.2">
      <c r="C224" s="85">
        <v>4.0999999999999996</v>
      </c>
      <c r="D224" s="37" t="str">
        <f>VLOOKUP(C224,[1]Insumos!A:D,2,0)</f>
        <v xml:space="preserve">Impermeabilizante integral </v>
      </c>
      <c r="E224" s="36" t="str">
        <f>VLOOKUP(C224,[1]Insumos!A:D,3,0)</f>
        <v>Kg</v>
      </c>
      <c r="F224" s="84">
        <f>VLOOKUP(C224,[1]Insumos!A:D,4,0)</f>
        <v>17000</v>
      </c>
      <c r="G224" s="36">
        <v>2.25</v>
      </c>
      <c r="H224" s="30">
        <v>0</v>
      </c>
      <c r="I224" s="30">
        <f>+G224*F224</f>
        <v>38250</v>
      </c>
      <c r="J224" s="30">
        <v>0</v>
      </c>
      <c r="K224" s="30">
        <v>0</v>
      </c>
    </row>
    <row r="225" spans="3:11" x14ac:dyDescent="0.2">
      <c r="C225" s="56" t="s">
        <v>67</v>
      </c>
      <c r="D225" s="37" t="str">
        <f>VLOOKUP(C225,[1]Insumos!A:D,2,0)</f>
        <v>Curador para Concreto tipo Antisol blanco</v>
      </c>
      <c r="E225" s="36" t="str">
        <f>VLOOKUP(C225,[1]Insumos!A:D,3,0)</f>
        <v>Kg</v>
      </c>
      <c r="F225" s="84">
        <f>VLOOKUP(C225,[1]Insumos!A:D,4,0)</f>
        <v>11100</v>
      </c>
      <c r="G225" s="36">
        <v>1.05</v>
      </c>
      <c r="H225" s="30">
        <v>0</v>
      </c>
      <c r="I225" s="30">
        <f>+G225*F225</f>
        <v>11655</v>
      </c>
      <c r="J225" s="30">
        <v>0</v>
      </c>
      <c r="K225" s="30">
        <v>0</v>
      </c>
    </row>
    <row r="226" spans="3:11" x14ac:dyDescent="0.2">
      <c r="C226" s="85">
        <v>4.1100000000000003</v>
      </c>
      <c r="D226" s="37" t="str">
        <f>VLOOKUP(C226,[1]Insumos!A:D,2,0)</f>
        <v>Acelerante contreto x 5kg</v>
      </c>
      <c r="E226" s="36" t="str">
        <f>VLOOKUP(C226,[1]Insumos!A:D,3,0)</f>
        <v>un</v>
      </c>
      <c r="F226" s="84">
        <f>VLOOKUP(C226,[1]Insumos!A:D,4,0)</f>
        <v>82300</v>
      </c>
      <c r="G226" s="36">
        <v>1</v>
      </c>
      <c r="H226" s="30">
        <v>0</v>
      </c>
      <c r="I226" s="30">
        <f>+G226*F226</f>
        <v>82300</v>
      </c>
      <c r="J226" s="30">
        <v>0</v>
      </c>
      <c r="K226" s="30">
        <v>0</v>
      </c>
    </row>
    <row r="227" spans="3:11" x14ac:dyDescent="0.2">
      <c r="C227" s="36">
        <v>26.126999999999999</v>
      </c>
      <c r="D227" s="37" t="str">
        <f>VLOOKUP(C227,[1]Insumos!A:D,2,0)</f>
        <v>Acarreo interno</v>
      </c>
      <c r="E227" s="36" t="str">
        <f>VLOOKUP(C227,[1]Insumos!A:D,3,0)</f>
        <v>m3</v>
      </c>
      <c r="F227" s="38">
        <f>VLOOKUP(C227,[1]Insumos!A:D,4,0)</f>
        <v>1700</v>
      </c>
      <c r="G227" s="47">
        <v>0.5</v>
      </c>
      <c r="H227" s="30"/>
      <c r="I227" s="30"/>
      <c r="J227" s="30">
        <f>+G227*F227</f>
        <v>850</v>
      </c>
      <c r="K227" s="30"/>
    </row>
    <row r="228" spans="3:11" x14ac:dyDescent="0.2">
      <c r="C228" s="36"/>
      <c r="D228" s="37" t="str">
        <f>+[1]Personal!A32</f>
        <v>Cuadrilla III (1 of + 1 ay p +  4 ay)</v>
      </c>
      <c r="E228" s="36" t="str">
        <f>+[1]Personal!B32</f>
        <v>hr</v>
      </c>
      <c r="F228" s="38">
        <f>+[1]Personal!C32</f>
        <v>56975</v>
      </c>
      <c r="G228" s="36">
        <v>1.5</v>
      </c>
      <c r="H228" s="30">
        <v>0</v>
      </c>
      <c r="I228" s="30"/>
      <c r="J228" s="30">
        <f>+G228*F228</f>
        <v>85462.5</v>
      </c>
      <c r="K228" s="30"/>
    </row>
    <row r="229" spans="3:11" x14ac:dyDescent="0.2">
      <c r="H229" s="86">
        <f>SUM(H220:H228)</f>
        <v>41247.5</v>
      </c>
      <c r="I229" s="30">
        <f>SUM(I220:I228)</f>
        <v>595986.85000000009</v>
      </c>
      <c r="J229" s="30">
        <f>SUM(J224:J228)</f>
        <v>86312.5</v>
      </c>
      <c r="K229" s="30">
        <f>SUM(K224:K228)</f>
        <v>0</v>
      </c>
    </row>
    <row r="230" spans="3:11" x14ac:dyDescent="0.2">
      <c r="H230" s="55"/>
      <c r="I230" s="55"/>
      <c r="J230" s="55"/>
      <c r="K230" s="55"/>
    </row>
    <row r="231" spans="3:11" x14ac:dyDescent="0.2">
      <c r="H231" s="55"/>
      <c r="I231" s="55"/>
      <c r="J231" s="55"/>
      <c r="K231" s="55"/>
    </row>
    <row r="232" spans="3:11" x14ac:dyDescent="0.2">
      <c r="C232" s="19" t="s">
        <v>8</v>
      </c>
      <c r="D232" s="20" t="s">
        <v>9</v>
      </c>
      <c r="E232" s="19" t="s">
        <v>10</v>
      </c>
      <c r="F232" s="21" t="s">
        <v>11</v>
      </c>
      <c r="H232" s="23" t="s">
        <v>12</v>
      </c>
      <c r="I232" s="23" t="s">
        <v>13</v>
      </c>
      <c r="J232" s="24" t="s">
        <v>14</v>
      </c>
      <c r="K232" s="23" t="s">
        <v>15</v>
      </c>
    </row>
    <row r="233" spans="3:11" ht="38.25" x14ac:dyDescent="0.2">
      <c r="C233" s="26">
        <v>3.9</v>
      </c>
      <c r="D233" s="27" t="s">
        <v>68</v>
      </c>
      <c r="E233" s="28" t="s">
        <v>69</v>
      </c>
      <c r="F233" s="29">
        <f>SUM(H245:K245,0)</f>
        <v>3511735.395</v>
      </c>
      <c r="H233" s="30">
        <f>+H245</f>
        <v>1075.76</v>
      </c>
      <c r="I233" s="30">
        <f t="shared" ref="I233:K233" si="5">+I245</f>
        <v>3189498</v>
      </c>
      <c r="J233" s="30">
        <f t="shared" si="5"/>
        <v>11607.6</v>
      </c>
      <c r="K233" s="30">
        <f t="shared" si="5"/>
        <v>309554.03499999997</v>
      </c>
    </row>
    <row r="234" spans="3:11" x14ac:dyDescent="0.2">
      <c r="C234" s="32" t="s">
        <v>18</v>
      </c>
      <c r="D234" s="33" t="s">
        <v>19</v>
      </c>
      <c r="E234" s="34" t="s">
        <v>10</v>
      </c>
      <c r="F234" s="35" t="s">
        <v>20</v>
      </c>
      <c r="G234" s="46" t="s">
        <v>21</v>
      </c>
      <c r="H234" s="23" t="s">
        <v>12</v>
      </c>
      <c r="I234" s="23" t="s">
        <v>13</v>
      </c>
      <c r="J234" s="24" t="s">
        <v>14</v>
      </c>
      <c r="K234" s="23" t="s">
        <v>15</v>
      </c>
    </row>
    <row r="235" spans="3:11" x14ac:dyDescent="0.2">
      <c r="C235" s="36" t="s">
        <v>28</v>
      </c>
      <c r="D235" s="37" t="str">
        <f>VLOOKUP(C235,[1]Insumos!A:D,2,0)</f>
        <v>Herramienta Menor General</v>
      </c>
      <c r="E235" s="72" t="s">
        <v>29</v>
      </c>
      <c r="F235" s="73">
        <f>+J242</f>
        <v>10757.6</v>
      </c>
      <c r="G235" s="87">
        <v>0.1</v>
      </c>
      <c r="H235" s="30">
        <f>+G235*F235</f>
        <v>1075.76</v>
      </c>
      <c r="I235" s="30">
        <v>0</v>
      </c>
      <c r="J235" s="30">
        <v>0</v>
      </c>
      <c r="K235" s="30">
        <v>0</v>
      </c>
    </row>
    <row r="236" spans="3:11" ht="25.5" x14ac:dyDescent="0.2">
      <c r="C236" s="36">
        <v>25.2</v>
      </c>
      <c r="D236" s="37" t="str">
        <f>VLOOKUP(C236,[1]Insumos!A:D,2,0)</f>
        <v>Válvula de compuerta elástica Ø 4" 100 mm vástago no ascendente</v>
      </c>
      <c r="E236" s="36" t="str">
        <f>VLOOKUP(C236,[1]Insumos!A:D,3,0)</f>
        <v>un</v>
      </c>
      <c r="F236" s="38">
        <f>VLOOKUP(C236,[1]Insumos!A:D,4,0)</f>
        <v>985200</v>
      </c>
      <c r="G236" s="36">
        <v>1</v>
      </c>
      <c r="H236" s="30"/>
      <c r="I236" s="30">
        <f>+G236*F236</f>
        <v>985200</v>
      </c>
      <c r="J236" s="30"/>
      <c r="K236" s="30"/>
    </row>
    <row r="237" spans="3:11" x14ac:dyDescent="0.2">
      <c r="C237" s="36">
        <v>25.1</v>
      </c>
      <c r="D237" s="37" t="str">
        <f>VLOOKUP(C237,[1]Insumos!A:D,2,0)</f>
        <v>Tee reducida 200 mm x 100 mm (8"x4")</v>
      </c>
      <c r="E237" s="36" t="str">
        <f>VLOOKUP(C237,[1]Insumos!A:D,3,0)</f>
        <v>un</v>
      </c>
      <c r="F237" s="38">
        <f>VLOOKUP(C237,[1]Insumos!A:D,4,0)</f>
        <v>1295732</v>
      </c>
      <c r="G237" s="36">
        <v>1</v>
      </c>
      <c r="H237" s="30"/>
      <c r="I237" s="30">
        <f>+G237*F237</f>
        <v>1295732</v>
      </c>
      <c r="J237" s="30"/>
      <c r="K237" s="30"/>
    </row>
    <row r="238" spans="3:11" x14ac:dyDescent="0.2">
      <c r="C238" s="36">
        <v>25.3</v>
      </c>
      <c r="D238" s="37" t="str">
        <f>VLOOKUP(C238,[1]Insumos!A:D,2,0)</f>
        <v>Portaflanche PEAD PE 100 PN 16 200 mm (8")</v>
      </c>
      <c r="E238" s="36" t="str">
        <f>VLOOKUP(C238,[1]Insumos!A:D,3,0)</f>
        <v>un</v>
      </c>
      <c r="F238" s="38">
        <f>VLOOKUP(C238,[1]Insumos!A:D,4,0)</f>
        <v>155628</v>
      </c>
      <c r="G238" s="36">
        <v>2</v>
      </c>
      <c r="H238" s="30"/>
      <c r="I238" s="30">
        <f>+G238*F238</f>
        <v>311256</v>
      </c>
      <c r="J238" s="30"/>
      <c r="K238" s="30"/>
    </row>
    <row r="239" spans="3:11" x14ac:dyDescent="0.2">
      <c r="C239" s="36">
        <v>25.4</v>
      </c>
      <c r="D239" s="37" t="str">
        <f>VLOOKUP(C239,[1]Insumos!A:D,2,0)</f>
        <v>Brida loca HD 8" 200 mm</v>
      </c>
      <c r="E239" s="36" t="str">
        <f>VLOOKUP(C239,[1]Insumos!A:D,3,0)</f>
        <v>un</v>
      </c>
      <c r="F239" s="38">
        <f>VLOOKUP(C239,[1]Insumos!A:D,4,0)</f>
        <v>133280</v>
      </c>
      <c r="G239" s="36">
        <v>2</v>
      </c>
      <c r="H239" s="30"/>
      <c r="I239" s="30">
        <f>+G239*F239</f>
        <v>266560</v>
      </c>
      <c r="J239" s="30"/>
      <c r="K239" s="30"/>
    </row>
    <row r="240" spans="3:11" x14ac:dyDescent="0.2">
      <c r="C240" s="36">
        <v>20.6</v>
      </c>
      <c r="D240" s="37" t="str">
        <f>VLOOKUP(C240,[1]Insumos!A:D,2,0)</f>
        <v>Termofusión Punto</v>
      </c>
      <c r="E240" s="36" t="str">
        <f>VLOOKUP(C240,[1]Insumos!A:D,3,0)</f>
        <v>un</v>
      </c>
      <c r="F240" s="38">
        <f>VLOOKUP(C240,[1]Insumos!A:D,4,0)</f>
        <v>152567</v>
      </c>
      <c r="G240" s="36">
        <v>2</v>
      </c>
      <c r="H240" s="30"/>
      <c r="I240" s="30"/>
      <c r="J240" s="30"/>
      <c r="K240" s="30">
        <f>+F240*G240</f>
        <v>305134</v>
      </c>
    </row>
    <row r="241" spans="3:11" x14ac:dyDescent="0.2">
      <c r="C241" s="36">
        <v>25.5</v>
      </c>
      <c r="D241" s="37" t="str">
        <f>VLOOKUP(C241,[1]Insumos!A:D,2,0)</f>
        <v>Juego de tornillería y empaques Delta mks</v>
      </c>
      <c r="E241" s="36" t="str">
        <f>VLOOKUP(C241,[1]Insumos!A:D,3,0)</f>
        <v xml:space="preserve">un </v>
      </c>
      <c r="F241" s="38">
        <f>VLOOKUP(C241,[1]Insumos!A:D,4,0)</f>
        <v>110250</v>
      </c>
      <c r="G241" s="36">
        <v>3</v>
      </c>
      <c r="H241" s="30"/>
      <c r="I241" s="30">
        <f>+G241*F241</f>
        <v>330750</v>
      </c>
      <c r="J241" s="30"/>
      <c r="K241" s="30"/>
    </row>
    <row r="242" spans="3:11" x14ac:dyDescent="0.2">
      <c r="D242" s="37" t="str">
        <f>+[1]Personal!A30</f>
        <v>Cuadrilla II (1 of + 2 ay) Instalación tubería y accesorios</v>
      </c>
      <c r="E242" s="88" t="str">
        <f>+[1]Personal!B30</f>
        <v>hr</v>
      </c>
      <c r="F242" s="88">
        <f>+[1]Personal!C30</f>
        <v>26894</v>
      </c>
      <c r="G242" s="36">
        <v>0.4</v>
      </c>
      <c r="H242" s="30"/>
      <c r="I242" s="30"/>
      <c r="J242" s="30">
        <f>+F242*G242</f>
        <v>10757.6</v>
      </c>
      <c r="K242" s="30"/>
    </row>
    <row r="243" spans="3:11" x14ac:dyDescent="0.2">
      <c r="C243" s="56" t="s">
        <v>24</v>
      </c>
      <c r="D243" s="37" t="str">
        <f>VLOOKUP(C243,[1]Insumos!A:D,2,0)</f>
        <v>Transporte Camioneta hasta 1.5 Toneladas</v>
      </c>
      <c r="E243" s="36" t="str">
        <f>VLOOKUP(C243,[1]Insumos!A:D,3,0)</f>
        <v>Día</v>
      </c>
      <c r="F243" s="38">
        <f>VLOOKUP(C243,[1]Insumos!A:D,4,0)</f>
        <v>147334.5</v>
      </c>
      <c r="G243" s="47">
        <v>0.03</v>
      </c>
      <c r="H243" s="30"/>
      <c r="I243" s="30"/>
      <c r="J243" s="30"/>
      <c r="K243" s="30">
        <f>+G243*F243</f>
        <v>4420.0349999999999</v>
      </c>
    </row>
    <row r="244" spans="3:11" x14ac:dyDescent="0.2">
      <c r="C244" s="36">
        <v>26.126999999999999</v>
      </c>
      <c r="D244" s="37" t="str">
        <f>VLOOKUP(C244,[1]Insumos!A:D,2,0)</f>
        <v>Acarreo interno</v>
      </c>
      <c r="E244" s="36" t="str">
        <f>VLOOKUP(C244,[1]Insumos!A:D,3,0)</f>
        <v>m3</v>
      </c>
      <c r="F244" s="38">
        <f>VLOOKUP(C244,[1]Insumos!A:D,4,0)</f>
        <v>1700</v>
      </c>
      <c r="G244" s="47">
        <v>0.5</v>
      </c>
      <c r="H244" s="30"/>
      <c r="I244" s="30"/>
      <c r="J244" s="30">
        <f>+G244*F244</f>
        <v>850</v>
      </c>
      <c r="K244" s="30"/>
    </row>
    <row r="245" spans="3:11" x14ac:dyDescent="0.2">
      <c r="D245" s="43"/>
      <c r="E245" s="43"/>
      <c r="F245" s="43"/>
      <c r="G245" s="44"/>
      <c r="H245" s="86">
        <f>SUM(H234:H242)</f>
        <v>1075.76</v>
      </c>
      <c r="I245" s="86">
        <f t="shared" ref="I245" si="6">SUM(I234:I242)</f>
        <v>3189498</v>
      </c>
      <c r="J245" s="86">
        <f>SUM(J234:J244)</f>
        <v>11607.6</v>
      </c>
      <c r="K245" s="86">
        <f>SUM(K234:K243)</f>
        <v>309554.03499999997</v>
      </c>
    </row>
    <row r="246" spans="3:11" x14ac:dyDescent="0.2">
      <c r="D246" s="43"/>
      <c r="E246" s="43"/>
      <c r="F246" s="43"/>
      <c r="G246" s="44"/>
      <c r="H246" s="55"/>
      <c r="I246" s="55"/>
      <c r="J246" s="55"/>
      <c r="K246" s="55"/>
    </row>
    <row r="247" spans="3:11" x14ac:dyDescent="0.2">
      <c r="D247" s="43"/>
      <c r="E247" s="43"/>
      <c r="F247" s="43"/>
      <c r="G247" s="44"/>
      <c r="H247" s="55"/>
      <c r="I247" s="55"/>
      <c r="J247" s="55"/>
      <c r="K247" s="55"/>
    </row>
    <row r="248" spans="3:11" x14ac:dyDescent="0.2">
      <c r="C248" s="19" t="s">
        <v>8</v>
      </c>
      <c r="D248" s="20" t="s">
        <v>9</v>
      </c>
      <c r="E248" s="19" t="s">
        <v>10</v>
      </c>
      <c r="F248" s="21" t="s">
        <v>11</v>
      </c>
      <c r="H248" s="23" t="s">
        <v>12</v>
      </c>
      <c r="I248" s="23" t="s">
        <v>13</v>
      </c>
      <c r="J248" s="24" t="s">
        <v>14</v>
      </c>
      <c r="K248" s="23" t="s">
        <v>15</v>
      </c>
    </row>
    <row r="249" spans="3:11" ht="38.25" x14ac:dyDescent="0.2">
      <c r="C249" s="89" t="s">
        <v>70</v>
      </c>
      <c r="D249" s="43" t="s">
        <v>71</v>
      </c>
      <c r="E249" s="90" t="s">
        <v>69</v>
      </c>
      <c r="F249" s="29">
        <f>SUM(H260:K260,0)</f>
        <v>899781.53500000003</v>
      </c>
      <c r="G249" s="44"/>
      <c r="H249" s="30">
        <f>+H260</f>
        <v>23198.7</v>
      </c>
      <c r="I249" s="30">
        <f t="shared" ref="I249:K249" si="7">+I260</f>
        <v>790630.8</v>
      </c>
      <c r="J249" s="30">
        <f t="shared" si="7"/>
        <v>81532</v>
      </c>
      <c r="K249" s="30">
        <f t="shared" si="7"/>
        <v>4420.0349999999999</v>
      </c>
    </row>
    <row r="250" spans="3:11" x14ac:dyDescent="0.2">
      <c r="C250" s="32" t="s">
        <v>18</v>
      </c>
      <c r="D250" s="33" t="s">
        <v>19</v>
      </c>
      <c r="E250" s="34" t="s">
        <v>10</v>
      </c>
      <c r="F250" s="35" t="s">
        <v>20</v>
      </c>
      <c r="G250" s="46" t="s">
        <v>21</v>
      </c>
      <c r="H250" s="23" t="s">
        <v>12</v>
      </c>
      <c r="I250" s="23" t="s">
        <v>13</v>
      </c>
      <c r="J250" s="24" t="s">
        <v>14</v>
      </c>
      <c r="K250" s="23" t="s">
        <v>15</v>
      </c>
    </row>
    <row r="251" spans="3:11" x14ac:dyDescent="0.2">
      <c r="C251" s="36" t="s">
        <v>28</v>
      </c>
      <c r="D251" s="37" t="str">
        <f>VLOOKUP(C251,[1]Insumos!A:D,2,0)</f>
        <v>Herramienta Menor General</v>
      </c>
      <c r="E251" s="77" t="s">
        <v>29</v>
      </c>
      <c r="F251" s="91">
        <f>+J259</f>
        <v>80682</v>
      </c>
      <c r="G251" s="87">
        <v>0.1</v>
      </c>
      <c r="H251" s="30">
        <f>+G251*F251</f>
        <v>8068.2000000000007</v>
      </c>
      <c r="I251" s="30">
        <v>0</v>
      </c>
      <c r="J251" s="30">
        <v>0</v>
      </c>
      <c r="K251" s="30">
        <v>0</v>
      </c>
    </row>
    <row r="252" spans="3:11" x14ac:dyDescent="0.2">
      <c r="C252" s="56" t="s">
        <v>57</v>
      </c>
      <c r="D252" s="37" t="str">
        <f>VLOOKUP(C252,[1]Insumos!A:D,2,0)</f>
        <v>Alquiler Vibrador Eléctrico</v>
      </c>
      <c r="E252" s="36" t="str">
        <f>VLOOKUP(C252,[1]Insumos!A:D,3,0)</f>
        <v>Día</v>
      </c>
      <c r="F252" s="84">
        <f>VLOOKUP(C252,[1]Insumos!A:D,4,0)</f>
        <v>50805</v>
      </c>
      <c r="G252" s="36">
        <v>0.1</v>
      </c>
      <c r="H252" s="30">
        <f>+G252*F252</f>
        <v>5080.5</v>
      </c>
      <c r="I252" s="30">
        <v>0</v>
      </c>
      <c r="J252" s="30">
        <v>0</v>
      </c>
      <c r="K252" s="30">
        <v>0</v>
      </c>
    </row>
    <row r="253" spans="3:11" x14ac:dyDescent="0.2">
      <c r="C253" s="56">
        <v>28.2</v>
      </c>
      <c r="D253" s="92" t="str">
        <f>VLOOKUP(C253,[1]Insumos!A:D,2,0)</f>
        <v>Concreto  premezclado Clase II (21 Mpa)  Producido en Obra</v>
      </c>
      <c r="E253" s="36" t="str">
        <f>VLOOKUP(C253,[1]Insumos!A:D,3,0)</f>
        <v>m3</v>
      </c>
      <c r="F253" s="84">
        <f>VLOOKUP(C253,[1]Insumos!A:D,4,0)</f>
        <v>362560</v>
      </c>
      <c r="G253" s="36">
        <v>1.53</v>
      </c>
      <c r="H253" s="30"/>
      <c r="I253" s="30">
        <f>+G253*F253</f>
        <v>554716.80000000005</v>
      </c>
      <c r="J253" s="30"/>
      <c r="K253" s="30"/>
    </row>
    <row r="254" spans="3:11" x14ac:dyDescent="0.2">
      <c r="C254" s="56" t="s">
        <v>72</v>
      </c>
      <c r="D254" s="92" t="str">
        <f>VLOOKUP(C254,[1]Insumos!A:D,2,0)</f>
        <v>Formaleta en madera para para cámara cuadrada</v>
      </c>
      <c r="E254" s="36" t="str">
        <f>VLOOKUP(C254,[1]Insumos!A:D,3,0)</f>
        <v>Día</v>
      </c>
      <c r="F254" s="84">
        <f>VLOOKUP(C254,[1]Insumos!A:D,4,0)</f>
        <v>10050</v>
      </c>
      <c r="G254" s="36">
        <v>1</v>
      </c>
      <c r="H254" s="30">
        <f>+G254*F254</f>
        <v>10050</v>
      </c>
      <c r="I254" s="30"/>
      <c r="J254" s="30"/>
      <c r="K254" s="30"/>
    </row>
    <row r="255" spans="3:11" x14ac:dyDescent="0.2">
      <c r="C255" s="56">
        <v>6.14</v>
      </c>
      <c r="D255" s="92" t="str">
        <f>VLOOKUP(C255,[1]Insumos!A:D,2,0)</f>
        <v>Malla Electrosoldada tipo D 131 (15x15 cm x 5 m.m.)</v>
      </c>
      <c r="E255" s="36" t="str">
        <f>VLOOKUP(C255,[1]Insumos!A:D,3,0)</f>
        <v>m2</v>
      </c>
      <c r="F255" s="84">
        <f>VLOOKUP(C255,[1]Insumos!A:D,4,0)</f>
        <v>12500</v>
      </c>
      <c r="G255" s="36">
        <v>10.199999999999999</v>
      </c>
      <c r="H255" s="30"/>
      <c r="I255" s="30">
        <f>+G255*F255</f>
        <v>127499.99999999999</v>
      </c>
      <c r="J255" s="30"/>
      <c r="K255" s="30"/>
    </row>
    <row r="256" spans="3:11" x14ac:dyDescent="0.2">
      <c r="C256" s="56" t="s">
        <v>73</v>
      </c>
      <c r="D256" s="92" t="str">
        <f>VLOOKUP(C256,[1]Insumos!A:D,2,0)</f>
        <v>Tubería PVC sanitaria 4"</v>
      </c>
      <c r="E256" s="36" t="str">
        <f>VLOOKUP(C256,[1]Insumos!A:D,3,0)</f>
        <v>ml</v>
      </c>
      <c r="F256" s="84">
        <f>VLOOKUP(C256,[1]Insumos!A:D,4,0)</f>
        <v>18069</v>
      </c>
      <c r="G256" s="36">
        <v>6</v>
      </c>
      <c r="H256" s="30"/>
      <c r="I256" s="30">
        <f>+G256*F256</f>
        <v>108414</v>
      </c>
      <c r="J256" s="30"/>
      <c r="K256" s="30"/>
    </row>
    <row r="257" spans="3:11" x14ac:dyDescent="0.2">
      <c r="C257" s="56" t="s">
        <v>24</v>
      </c>
      <c r="D257" s="37" t="str">
        <f>VLOOKUP(C257,[1]Insumos!A:D,2,0)</f>
        <v>Transporte Camioneta hasta 1.5 Toneladas</v>
      </c>
      <c r="E257" s="36" t="str">
        <f>VLOOKUP(C257,[1]Insumos!A:D,3,0)</f>
        <v>Día</v>
      </c>
      <c r="F257" s="38">
        <f>VLOOKUP(C257,[1]Insumos!A:D,4,0)</f>
        <v>147334.5</v>
      </c>
      <c r="G257" s="47">
        <v>0.03</v>
      </c>
      <c r="H257" s="30"/>
      <c r="I257" s="30"/>
      <c r="J257" s="30"/>
      <c r="K257" s="30">
        <f>+G257*F257</f>
        <v>4420.0349999999999</v>
      </c>
    </row>
    <row r="258" spans="3:11" x14ac:dyDescent="0.2">
      <c r="C258" s="36">
        <v>26.126999999999999</v>
      </c>
      <c r="D258" s="37" t="str">
        <f>VLOOKUP(C258,[1]Insumos!A:D,2,0)</f>
        <v>Acarreo interno</v>
      </c>
      <c r="E258" s="36" t="str">
        <f>VLOOKUP(C258,[1]Insumos!A:D,3,0)</f>
        <v>m3</v>
      </c>
      <c r="F258" s="38">
        <f>VLOOKUP(C258,[1]Insumos!A:D,4,0)</f>
        <v>1700</v>
      </c>
      <c r="G258" s="47">
        <v>0.5</v>
      </c>
      <c r="H258" s="30"/>
      <c r="I258" s="30"/>
      <c r="J258" s="30">
        <f>+G258*F258</f>
        <v>850</v>
      </c>
      <c r="K258" s="30"/>
    </row>
    <row r="259" spans="3:11" x14ac:dyDescent="0.2">
      <c r="C259" s="57"/>
      <c r="D259" s="37" t="str">
        <f>+[1]Personal!A30</f>
        <v>Cuadrilla II (1 of + 2 ay) Instalación tubería y accesorios</v>
      </c>
      <c r="E259" s="37" t="str">
        <f>+[1]Personal!B30</f>
        <v>hr</v>
      </c>
      <c r="F259" s="93">
        <f>+[1]Personal!C30</f>
        <v>26894</v>
      </c>
      <c r="G259" s="36">
        <v>3</v>
      </c>
      <c r="H259" s="30"/>
      <c r="I259" s="30"/>
      <c r="J259" s="30">
        <f>+F259*G259</f>
        <v>80682</v>
      </c>
      <c r="K259" s="30"/>
    </row>
    <row r="260" spans="3:11" x14ac:dyDescent="0.2">
      <c r="C260" s="57"/>
      <c r="D260" s="43"/>
      <c r="E260" s="44"/>
      <c r="F260" s="45"/>
      <c r="G260" s="44"/>
      <c r="H260" s="86">
        <f>SUM(H250:H259)</f>
        <v>23198.7</v>
      </c>
      <c r="I260" s="86">
        <f>SUM(I250:I259)</f>
        <v>790630.8</v>
      </c>
      <c r="J260" s="86">
        <f>SUM(J250:J259)</f>
        <v>81532</v>
      </c>
      <c r="K260" s="86">
        <f>SUM(K250:K259)</f>
        <v>4420.0349999999999</v>
      </c>
    </row>
    <row r="261" spans="3:11" x14ac:dyDescent="0.2">
      <c r="C261" s="57"/>
      <c r="D261" s="43"/>
      <c r="E261" s="44"/>
      <c r="F261" s="45"/>
      <c r="G261" s="44"/>
      <c r="H261" s="55"/>
      <c r="I261" s="55"/>
      <c r="J261" s="55"/>
      <c r="K261" s="55"/>
    </row>
    <row r="262" spans="3:11" x14ac:dyDescent="0.2">
      <c r="C262" s="19" t="s">
        <v>8</v>
      </c>
      <c r="D262" s="20" t="s">
        <v>9</v>
      </c>
      <c r="E262" s="19" t="s">
        <v>10</v>
      </c>
      <c r="F262" s="21" t="s">
        <v>11</v>
      </c>
      <c r="H262" s="23" t="s">
        <v>12</v>
      </c>
      <c r="I262" s="23" t="s">
        <v>13</v>
      </c>
      <c r="J262" s="24" t="s">
        <v>14</v>
      </c>
      <c r="K262" s="23" t="s">
        <v>15</v>
      </c>
    </row>
    <row r="263" spans="3:11" ht="14.25" x14ac:dyDescent="0.2">
      <c r="C263" s="89" t="s">
        <v>74</v>
      </c>
      <c r="D263" s="43" t="s">
        <v>75</v>
      </c>
      <c r="E263" s="90" t="s">
        <v>76</v>
      </c>
      <c r="F263" s="29">
        <f>SUM(H263:K263,0)</f>
        <v>88163.200000000012</v>
      </c>
      <c r="G263" s="44"/>
      <c r="H263" s="30">
        <f>+H269</f>
        <v>55040.4</v>
      </c>
      <c r="I263" s="30">
        <f>+I269</f>
        <v>0</v>
      </c>
      <c r="J263" s="30">
        <f>+J269</f>
        <v>33122.800000000003</v>
      </c>
      <c r="K263" s="30">
        <f>+K269</f>
        <v>0</v>
      </c>
    </row>
    <row r="264" spans="3:11" x14ac:dyDescent="0.2">
      <c r="C264" s="32" t="s">
        <v>18</v>
      </c>
      <c r="D264" s="33" t="s">
        <v>19</v>
      </c>
      <c r="E264" s="34" t="s">
        <v>10</v>
      </c>
      <c r="F264" s="35" t="s">
        <v>20</v>
      </c>
      <c r="G264" s="46" t="s">
        <v>21</v>
      </c>
      <c r="H264" s="23" t="s">
        <v>12</v>
      </c>
      <c r="I264" s="23" t="s">
        <v>13</v>
      </c>
      <c r="J264" s="24" t="s">
        <v>14</v>
      </c>
      <c r="K264" s="23" t="s">
        <v>15</v>
      </c>
    </row>
    <row r="265" spans="3:11" x14ac:dyDescent="0.2">
      <c r="C265" s="36" t="s">
        <v>28</v>
      </c>
      <c r="D265" s="37" t="str">
        <f>VLOOKUP(C265,[1]Insumos!A:D,2,0)</f>
        <v>Herramienta Menor General</v>
      </c>
      <c r="E265" s="77" t="s">
        <v>29</v>
      </c>
      <c r="F265" s="91">
        <f>+J297</f>
        <v>14404</v>
      </c>
      <c r="G265" s="87">
        <v>0.1</v>
      </c>
      <c r="H265" s="30">
        <f>+G265*F265</f>
        <v>1440.4</v>
      </c>
      <c r="I265" s="30">
        <v>0</v>
      </c>
      <c r="J265" s="30">
        <v>0</v>
      </c>
      <c r="K265" s="30">
        <v>0</v>
      </c>
    </row>
    <row r="266" spans="3:11" x14ac:dyDescent="0.2">
      <c r="C266" s="56">
        <v>11.28</v>
      </c>
      <c r="D266" s="92" t="str">
        <f>VLOOKUP(C266,[1]Insumos!A:D,2,0)</f>
        <v>Compresor 1 martillo</v>
      </c>
      <c r="E266" s="36" t="str">
        <f>VLOOKUP(C266,[1]Insumos!A:D,3,0)</f>
        <v>hr</v>
      </c>
      <c r="F266" s="84">
        <f>VLOOKUP(C266,[1]Insumos!A:D,4,0)</f>
        <v>53600</v>
      </c>
      <c r="G266" s="44">
        <v>1</v>
      </c>
      <c r="H266" s="30">
        <f>+G266*F266</f>
        <v>53600</v>
      </c>
      <c r="I266" s="30">
        <v>0</v>
      </c>
      <c r="J266" s="30">
        <v>0</v>
      </c>
      <c r="K266" s="55"/>
    </row>
    <row r="267" spans="3:11" x14ac:dyDescent="0.2">
      <c r="C267" s="36">
        <v>26.126999999999999</v>
      </c>
      <c r="D267" s="37" t="str">
        <f>VLOOKUP(C267,[1]Insumos!A:D,2,0)</f>
        <v>Acarreo interno</v>
      </c>
      <c r="E267" s="36" t="str">
        <f>VLOOKUP(C267,[1]Insumos!A:D,3,0)</f>
        <v>m3</v>
      </c>
      <c r="F267" s="38">
        <f>VLOOKUP(C267,[1]Insumos!A:D,4,0)</f>
        <v>1700</v>
      </c>
      <c r="G267" s="47">
        <v>0.5</v>
      </c>
      <c r="H267" s="30"/>
      <c r="I267" s="30"/>
      <c r="J267" s="30">
        <f>+G267*F267</f>
        <v>850</v>
      </c>
      <c r="K267" s="30"/>
    </row>
    <row r="268" spans="3:11" x14ac:dyDescent="0.2">
      <c r="C268" s="56"/>
      <c r="D268" s="37" t="str">
        <f>+[1]Personal!A30</f>
        <v>Cuadrilla II (1 of + 2 ay) Instalación tubería y accesorios</v>
      </c>
      <c r="E268" s="37" t="str">
        <f>+[1]Personal!B30</f>
        <v>hr</v>
      </c>
      <c r="F268" s="94">
        <f>+[1]Personal!C30</f>
        <v>26894</v>
      </c>
      <c r="G268" s="36">
        <v>1.2</v>
      </c>
      <c r="H268" s="30">
        <v>0</v>
      </c>
      <c r="I268" s="30">
        <v>0</v>
      </c>
      <c r="J268" s="30">
        <f>+F268*G268</f>
        <v>32272.799999999999</v>
      </c>
      <c r="K268" s="30"/>
    </row>
    <row r="269" spans="3:11" x14ac:dyDescent="0.2">
      <c r="C269" s="57"/>
      <c r="D269" s="43"/>
      <c r="E269" s="43"/>
      <c r="F269" s="43"/>
      <c r="G269" s="44"/>
      <c r="H269" s="86">
        <f>SUM(H265:H268)</f>
        <v>55040.4</v>
      </c>
      <c r="I269" s="86">
        <f>SUM(I265:I268)</f>
        <v>0</v>
      </c>
      <c r="J269" s="86">
        <f>SUM(J265:J268)</f>
        <v>33122.800000000003</v>
      </c>
      <c r="K269" s="86">
        <f>SUM(K265:K268)</f>
        <v>0</v>
      </c>
    </row>
    <row r="270" spans="3:11" x14ac:dyDescent="0.2">
      <c r="C270" s="57"/>
      <c r="D270" s="43"/>
      <c r="E270" s="44"/>
      <c r="F270" s="45"/>
      <c r="G270" s="44"/>
      <c r="H270" s="55"/>
      <c r="I270" s="55"/>
      <c r="J270" s="55"/>
      <c r="K270" s="55"/>
    </row>
    <row r="271" spans="3:11" x14ac:dyDescent="0.2">
      <c r="C271" s="57"/>
      <c r="D271" s="43"/>
      <c r="E271" s="44"/>
      <c r="F271" s="45"/>
      <c r="G271" s="44"/>
      <c r="H271" s="55"/>
      <c r="I271" s="55"/>
      <c r="J271" s="55"/>
      <c r="K271" s="55"/>
    </row>
    <row r="272" spans="3:11" x14ac:dyDescent="0.2">
      <c r="C272" s="19" t="s">
        <v>8</v>
      </c>
      <c r="D272" s="20" t="s">
        <v>9</v>
      </c>
      <c r="E272" s="19" t="s">
        <v>10</v>
      </c>
      <c r="F272" s="21" t="s">
        <v>11</v>
      </c>
      <c r="H272" s="23" t="s">
        <v>12</v>
      </c>
      <c r="I272" s="23" t="s">
        <v>13</v>
      </c>
      <c r="J272" s="24" t="s">
        <v>14</v>
      </c>
      <c r="K272" s="23" t="s">
        <v>15</v>
      </c>
    </row>
    <row r="273" spans="3:12" ht="25.5" x14ac:dyDescent="0.2">
      <c r="C273" s="89" t="s">
        <v>77</v>
      </c>
      <c r="D273" s="43" t="s">
        <v>78</v>
      </c>
      <c r="E273" s="90" t="s">
        <v>76</v>
      </c>
      <c r="F273" s="29">
        <f>SUM(H273:K273,0)</f>
        <v>637475.45000000007</v>
      </c>
      <c r="G273" s="44"/>
      <c r="H273" s="30">
        <f>+H282</f>
        <v>49654.65</v>
      </c>
      <c r="I273" s="30">
        <f>+I282</f>
        <v>473020.80000000005</v>
      </c>
      <c r="J273" s="30">
        <f>+J282</f>
        <v>114800</v>
      </c>
      <c r="K273" s="30">
        <f>+K293</f>
        <v>0</v>
      </c>
    </row>
    <row r="274" spans="3:12" x14ac:dyDescent="0.2">
      <c r="C274" s="32" t="s">
        <v>18</v>
      </c>
      <c r="D274" s="33" t="s">
        <v>19</v>
      </c>
      <c r="E274" s="34" t="s">
        <v>10</v>
      </c>
      <c r="F274" s="35" t="s">
        <v>20</v>
      </c>
      <c r="G274" s="46" t="s">
        <v>21</v>
      </c>
      <c r="H274" s="23" t="s">
        <v>12</v>
      </c>
      <c r="I274" s="23" t="s">
        <v>13</v>
      </c>
      <c r="J274" s="24" t="s">
        <v>14</v>
      </c>
      <c r="K274" s="23" t="s">
        <v>15</v>
      </c>
    </row>
    <row r="275" spans="3:12" x14ac:dyDescent="0.2">
      <c r="C275" s="36" t="s">
        <v>28</v>
      </c>
      <c r="D275" s="37" t="str">
        <f>VLOOKUP(C275,[1]Insumos!A:D,2,0)</f>
        <v>Herramienta Menor General</v>
      </c>
      <c r="E275" s="77" t="s">
        <v>29</v>
      </c>
      <c r="F275" s="91">
        <f>+J280</f>
        <v>113950</v>
      </c>
      <c r="G275" s="87">
        <v>0.1</v>
      </c>
      <c r="H275" s="30">
        <f>+G275*F275</f>
        <v>11395</v>
      </c>
      <c r="I275" s="30">
        <v>0</v>
      </c>
      <c r="J275" s="30">
        <v>0</v>
      </c>
      <c r="K275" s="30">
        <v>0</v>
      </c>
    </row>
    <row r="276" spans="3:12" x14ac:dyDescent="0.2">
      <c r="C276" s="81">
        <v>28.3</v>
      </c>
      <c r="D276" s="92" t="str">
        <f>VLOOKUP(C276,[1]Insumos!A:D,2,0)</f>
        <v xml:space="preserve">Concreto hidráulico para pavimento MR 42 KG/CM2 </v>
      </c>
      <c r="E276" s="36" t="str">
        <f>VLOOKUP(C276,[1]Insumos!A:D,3,0)</f>
        <v>m3</v>
      </c>
      <c r="F276" s="84">
        <f>VLOOKUP(C276,[1]Insumos!A:D,4,0)</f>
        <v>439396</v>
      </c>
      <c r="G276" s="36">
        <v>1.05</v>
      </c>
      <c r="H276" s="30"/>
      <c r="I276" s="30">
        <f>+G276*F276</f>
        <v>461365.80000000005</v>
      </c>
      <c r="J276" s="30"/>
      <c r="K276" s="30"/>
    </row>
    <row r="277" spans="3:12" x14ac:dyDescent="0.2">
      <c r="C277" s="56" t="s">
        <v>57</v>
      </c>
      <c r="D277" s="92" t="str">
        <f>VLOOKUP(C277,[1]Insumos!A:D,2,0)</f>
        <v>Alquiler Vibrador Eléctrico</v>
      </c>
      <c r="E277" s="36" t="str">
        <f>VLOOKUP(C277,[1]Insumos!A:D,3,0)</f>
        <v>Día</v>
      </c>
      <c r="F277" s="84">
        <f>VLOOKUP(C277,[1]Insumos!A:D,4,0)</f>
        <v>50805</v>
      </c>
      <c r="G277" s="36">
        <v>0.13</v>
      </c>
      <c r="H277" s="30">
        <f t="shared" ref="H277:H279" si="8">+G277*F277</f>
        <v>6604.6500000000005</v>
      </c>
      <c r="I277" s="30"/>
      <c r="J277" s="30"/>
      <c r="K277" s="30"/>
    </row>
    <row r="278" spans="3:12" ht="25.5" x14ac:dyDescent="0.2">
      <c r="C278" s="57">
        <v>11.27</v>
      </c>
      <c r="D278" s="92" t="str">
        <f>VLOOKUP(C278,[1]Insumos!A:D,2,0)</f>
        <v>Alquiler formaleta metálica para vaciado y armado de estructuras</v>
      </c>
      <c r="E278" s="36" t="str">
        <f>VLOOKUP(C278,[1]Insumos!A:D,3,0)</f>
        <v>Día</v>
      </c>
      <c r="F278" s="84">
        <f>VLOOKUP(C278,[1]Insumos!A:D,4,0)</f>
        <v>20000</v>
      </c>
      <c r="G278" s="36">
        <v>1</v>
      </c>
      <c r="H278" s="30">
        <f t="shared" si="8"/>
        <v>20000</v>
      </c>
      <c r="I278" s="30"/>
      <c r="J278" s="30"/>
      <c r="K278" s="30"/>
    </row>
    <row r="279" spans="3:12" x14ac:dyDescent="0.2">
      <c r="C279" s="56" t="s">
        <v>67</v>
      </c>
      <c r="D279" s="92" t="str">
        <f>VLOOKUP(C279,[1]Insumos!A:D,2,0)</f>
        <v>Curador para Concreto tipo Antisol blanco</v>
      </c>
      <c r="E279" s="36" t="str">
        <f>VLOOKUP(C279,[1]Insumos!A:D,3,0)</f>
        <v>Kg</v>
      </c>
      <c r="F279" s="84">
        <f>VLOOKUP(C279,[1]Insumos!A:D,4,0)</f>
        <v>11100</v>
      </c>
      <c r="G279" s="36">
        <v>1.05</v>
      </c>
      <c r="H279" s="30">
        <f t="shared" si="8"/>
        <v>11655</v>
      </c>
      <c r="I279" s="30">
        <f>+G279*F279</f>
        <v>11655</v>
      </c>
      <c r="J279" s="30"/>
      <c r="K279" s="30"/>
    </row>
    <row r="280" spans="3:12" x14ac:dyDescent="0.2">
      <c r="C280" s="57"/>
      <c r="D280" s="37" t="str">
        <f>+[1]Personal!A32</f>
        <v>Cuadrilla III (1 of + 1 ay p +  4 ay)</v>
      </c>
      <c r="E280" s="37" t="str">
        <f>+[1]Personal!B32</f>
        <v>hr</v>
      </c>
      <c r="F280" s="93">
        <f>+[1]Personal!C32</f>
        <v>56975</v>
      </c>
      <c r="G280" s="36">
        <v>2</v>
      </c>
      <c r="H280" s="70"/>
      <c r="I280" s="30"/>
      <c r="J280" s="30">
        <f>+F280*G280</f>
        <v>113950</v>
      </c>
      <c r="K280" s="30"/>
    </row>
    <row r="281" spans="3:12" x14ac:dyDescent="0.2">
      <c r="C281" s="36">
        <v>26.126999999999999</v>
      </c>
      <c r="D281" s="37" t="str">
        <f>VLOOKUP(C281,[1]Insumos!A:D,2,0)</f>
        <v>Acarreo interno</v>
      </c>
      <c r="E281" s="36" t="str">
        <f>VLOOKUP(C281,[1]Insumos!A:D,3,0)</f>
        <v>m3</v>
      </c>
      <c r="F281" s="38">
        <f>VLOOKUP(C281,[1]Insumos!A:D,4,0)</f>
        <v>1700</v>
      </c>
      <c r="G281" s="47">
        <v>0.5</v>
      </c>
      <c r="H281" s="30"/>
      <c r="I281" s="30"/>
      <c r="J281" s="30">
        <f>+G281*F281</f>
        <v>850</v>
      </c>
      <c r="K281" s="30"/>
    </row>
    <row r="282" spans="3:12" x14ac:dyDescent="0.2">
      <c r="C282" s="57"/>
      <c r="D282" s="43"/>
      <c r="E282" s="43"/>
      <c r="F282" s="43"/>
      <c r="G282" s="44"/>
      <c r="H282" s="86">
        <f>SUM(H275:H279)</f>
        <v>49654.65</v>
      </c>
      <c r="I282" s="86">
        <f>SUM(I275:I279)</f>
        <v>473020.80000000005</v>
      </c>
      <c r="J282" s="86">
        <f>SUM(J275:J281)</f>
        <v>114800</v>
      </c>
      <c r="K282" s="86">
        <f>SUM(K275:K281)</f>
        <v>0</v>
      </c>
    </row>
    <row r="283" spans="3:12" x14ac:dyDescent="0.2">
      <c r="C283" s="57"/>
      <c r="D283" s="43"/>
      <c r="E283" s="43"/>
      <c r="F283" s="43"/>
      <c r="G283" s="44"/>
      <c r="H283" s="55"/>
      <c r="I283" s="55"/>
      <c r="J283" s="55"/>
      <c r="K283" s="55"/>
    </row>
    <row r="284" spans="3:12" x14ac:dyDescent="0.2">
      <c r="C284" s="19" t="s">
        <v>8</v>
      </c>
      <c r="D284" s="20" t="s">
        <v>9</v>
      </c>
      <c r="E284" s="19" t="s">
        <v>10</v>
      </c>
      <c r="F284" s="21" t="s">
        <v>11</v>
      </c>
      <c r="H284" s="23" t="s">
        <v>12</v>
      </c>
      <c r="I284" s="23" t="s">
        <v>13</v>
      </c>
      <c r="J284" s="24" t="s">
        <v>14</v>
      </c>
      <c r="K284" s="23" t="s">
        <v>15</v>
      </c>
    </row>
    <row r="285" spans="3:12" ht="14.25" x14ac:dyDescent="0.2">
      <c r="C285" s="89" t="s">
        <v>79</v>
      </c>
      <c r="D285" s="43" t="s">
        <v>80</v>
      </c>
      <c r="E285" s="43" t="s">
        <v>81</v>
      </c>
      <c r="F285" s="29">
        <f>SUM(H285:K285,0)</f>
        <v>9395.85</v>
      </c>
      <c r="G285" s="44"/>
      <c r="H285" s="30">
        <f>+H290</f>
        <v>2672.35</v>
      </c>
      <c r="I285" s="30">
        <f t="shared" ref="I285:L285" si="9">+I290</f>
        <v>0</v>
      </c>
      <c r="J285" s="30">
        <f t="shared" si="9"/>
        <v>6723.5</v>
      </c>
      <c r="K285" s="30">
        <f t="shared" si="9"/>
        <v>0</v>
      </c>
      <c r="L285" s="30">
        <f t="shared" si="9"/>
        <v>0</v>
      </c>
    </row>
    <row r="286" spans="3:12" x14ac:dyDescent="0.2">
      <c r="C286" s="32" t="s">
        <v>18</v>
      </c>
      <c r="D286" s="33" t="s">
        <v>19</v>
      </c>
      <c r="E286" s="34" t="s">
        <v>10</v>
      </c>
      <c r="F286" s="35" t="s">
        <v>20</v>
      </c>
      <c r="G286" s="46" t="s">
        <v>21</v>
      </c>
      <c r="H286" s="23" t="s">
        <v>12</v>
      </c>
      <c r="I286" s="23" t="s">
        <v>13</v>
      </c>
      <c r="J286" s="24" t="s">
        <v>14</v>
      </c>
      <c r="K286" s="23" t="s">
        <v>15</v>
      </c>
    </row>
    <row r="287" spans="3:12" x14ac:dyDescent="0.2">
      <c r="C287" s="56">
        <v>11.29</v>
      </c>
      <c r="D287" s="92" t="str">
        <f>VLOOKUP(C287,[1]Insumos!A:D,2,0)</f>
        <v>Disco de corte pavimento</v>
      </c>
      <c r="E287" s="36" t="str">
        <f>VLOOKUP(C287,[1]Insumos!A:D,3,0)</f>
        <v>un</v>
      </c>
      <c r="F287" s="84">
        <f>VLOOKUP(C287,[1]Insumos!A:D,4,0)</f>
        <v>250000</v>
      </c>
      <c r="G287" s="44">
        <v>8.0000000000000002E-3</v>
      </c>
      <c r="H287" s="30">
        <f>+G287*F287</f>
        <v>2000</v>
      </c>
      <c r="I287" s="55"/>
      <c r="J287" s="55"/>
      <c r="K287" s="55"/>
    </row>
    <row r="288" spans="3:12" x14ac:dyDescent="0.2">
      <c r="C288" s="36" t="s">
        <v>28</v>
      </c>
      <c r="D288" s="37" t="str">
        <f>VLOOKUP(C288,[1]Insumos!A:D,2,0)</f>
        <v>Herramienta Menor General</v>
      </c>
      <c r="E288" s="77" t="s">
        <v>29</v>
      </c>
      <c r="F288" s="91">
        <f>+J289</f>
        <v>6723.5</v>
      </c>
      <c r="G288" s="87">
        <v>0.1</v>
      </c>
      <c r="H288" s="30">
        <f>+G288*F288</f>
        <v>672.35</v>
      </c>
      <c r="I288" s="30">
        <v>0</v>
      </c>
      <c r="J288" s="30">
        <v>0</v>
      </c>
      <c r="K288" s="30">
        <v>0</v>
      </c>
    </row>
    <row r="289" spans="3:11" x14ac:dyDescent="0.2">
      <c r="C289" s="57"/>
      <c r="D289" s="37" t="str">
        <f>+[1]Personal!A30</f>
        <v>Cuadrilla II (1 of + 2 ay) Instalación tubería y accesorios</v>
      </c>
      <c r="E289" s="37" t="str">
        <f>+[1]Personal!B30</f>
        <v>hr</v>
      </c>
      <c r="F289" s="93">
        <f>+[1]Personal!C30</f>
        <v>26894</v>
      </c>
      <c r="G289" s="36">
        <v>0.25</v>
      </c>
      <c r="H289" s="70"/>
      <c r="I289" s="30"/>
      <c r="J289" s="30">
        <f>+F289*G289</f>
        <v>6723.5</v>
      </c>
      <c r="K289" s="30"/>
    </row>
    <row r="290" spans="3:11" x14ac:dyDescent="0.2">
      <c r="H290" s="86">
        <f>SUM(H287:H289)</f>
        <v>2672.35</v>
      </c>
      <c r="I290" s="86">
        <f t="shared" ref="I290:K290" si="10">SUM(I287:I289)</f>
        <v>0</v>
      </c>
      <c r="J290" s="86">
        <f t="shared" si="10"/>
        <v>6723.5</v>
      </c>
      <c r="K290" s="86">
        <f t="shared" si="10"/>
        <v>0</v>
      </c>
    </row>
    <row r="291" spans="3:11" x14ac:dyDescent="0.2">
      <c r="H291" s="55"/>
      <c r="I291" s="55"/>
      <c r="J291" s="55"/>
      <c r="K291" s="55"/>
    </row>
    <row r="292" spans="3:11" x14ac:dyDescent="0.2">
      <c r="C292" s="18" t="s">
        <v>82</v>
      </c>
      <c r="D292" s="18"/>
      <c r="E292" s="18"/>
      <c r="F292" s="18"/>
      <c r="G292" s="18"/>
      <c r="H292" s="18"/>
      <c r="I292" s="18"/>
      <c r="J292" s="18"/>
      <c r="K292" s="18"/>
    </row>
    <row r="293" spans="3:11" x14ac:dyDescent="0.2">
      <c r="F293" s="95"/>
    </row>
    <row r="294" spans="3:11" hidden="1" x14ac:dyDescent="0.2">
      <c r="C294" s="19" t="s">
        <v>8</v>
      </c>
      <c r="D294" s="20" t="s">
        <v>9</v>
      </c>
      <c r="E294" s="19" t="s">
        <v>10</v>
      </c>
      <c r="F294" s="21" t="s">
        <v>11</v>
      </c>
      <c r="H294" s="23" t="s">
        <v>12</v>
      </c>
      <c r="I294" s="23" t="s">
        <v>13</v>
      </c>
      <c r="J294" s="24" t="s">
        <v>14</v>
      </c>
      <c r="K294" s="23" t="s">
        <v>15</v>
      </c>
    </row>
    <row r="295" spans="3:11" ht="25.5" hidden="1" x14ac:dyDescent="0.2">
      <c r="C295" s="26" t="s">
        <v>83</v>
      </c>
      <c r="D295" s="27" t="s">
        <v>84</v>
      </c>
      <c r="E295" s="28" t="s">
        <v>35</v>
      </c>
      <c r="F295" s="29">
        <f>SUM(H301:K301,0)</f>
        <v>16964.400000000001</v>
      </c>
      <c r="H295" s="30">
        <f>+H301</f>
        <v>0</v>
      </c>
      <c r="I295" s="30">
        <f>+I301</f>
        <v>0</v>
      </c>
      <c r="J295" s="30">
        <f>+J301</f>
        <v>16964.400000000001</v>
      </c>
      <c r="K295" s="30">
        <f>+K301</f>
        <v>0</v>
      </c>
    </row>
    <row r="296" spans="3:11" hidden="1" x14ac:dyDescent="0.2">
      <c r="C296" s="32" t="s">
        <v>18</v>
      </c>
      <c r="D296" s="33" t="s">
        <v>19</v>
      </c>
      <c r="E296" s="34" t="s">
        <v>10</v>
      </c>
      <c r="F296" s="35" t="s">
        <v>20</v>
      </c>
      <c r="G296" s="46" t="s">
        <v>21</v>
      </c>
      <c r="H296" s="23" t="s">
        <v>12</v>
      </c>
      <c r="I296" s="23" t="s">
        <v>13</v>
      </c>
      <c r="J296" s="24" t="s">
        <v>14</v>
      </c>
      <c r="K296" s="23" t="s">
        <v>15</v>
      </c>
    </row>
    <row r="297" spans="3:11" hidden="1" x14ac:dyDescent="0.2">
      <c r="C297" s="96" t="s">
        <v>85</v>
      </c>
      <c r="D297" s="97" t="str">
        <f>+[1]Personal!A34</f>
        <v>Cuadrilla IV (4 ay ) Excavación y transporte inteno</v>
      </c>
      <c r="E297" s="96" t="str">
        <f>+[1]Personal!B34</f>
        <v>hr</v>
      </c>
      <c r="F297" s="97">
        <f>+[1]Personal!C34</f>
        <v>28808</v>
      </c>
      <c r="G297" s="98">
        <v>0.5</v>
      </c>
      <c r="H297" s="30" t="s">
        <v>86</v>
      </c>
      <c r="I297" s="30" t="s">
        <v>86</v>
      </c>
      <c r="J297" s="30">
        <f>+G297*F297</f>
        <v>14404</v>
      </c>
      <c r="K297" s="30" t="s">
        <v>86</v>
      </c>
    </row>
    <row r="298" spans="3:11" hidden="1" x14ac:dyDescent="0.2">
      <c r="C298" s="96" t="s">
        <v>87</v>
      </c>
      <c r="D298" s="97" t="s">
        <v>88</v>
      </c>
      <c r="E298" s="96" t="s">
        <v>89</v>
      </c>
      <c r="F298" s="97">
        <v>16000</v>
      </c>
      <c r="G298" s="99">
        <v>0.05</v>
      </c>
      <c r="H298" s="30" t="s">
        <v>86</v>
      </c>
      <c r="I298" s="30" t="s">
        <v>86</v>
      </c>
      <c r="J298" s="30">
        <f t="shared" ref="J298:J300" si="11">+G298*F298</f>
        <v>800</v>
      </c>
      <c r="K298" s="30" t="s">
        <v>86</v>
      </c>
    </row>
    <row r="299" spans="3:11" hidden="1" x14ac:dyDescent="0.2">
      <c r="C299" s="36" t="s">
        <v>28</v>
      </c>
      <c r="D299" s="37" t="str">
        <f>VLOOKUP(C299,[1]Insumos!A:D,2,0)</f>
        <v>Herramienta Menor General</v>
      </c>
      <c r="E299" s="96" t="s">
        <v>29</v>
      </c>
      <c r="F299" s="97">
        <f>+J297</f>
        <v>14404</v>
      </c>
      <c r="G299" s="100">
        <v>0.1</v>
      </c>
      <c r="H299" s="30" t="s">
        <v>86</v>
      </c>
      <c r="I299" s="30" t="s">
        <v>86</v>
      </c>
      <c r="J299" s="30">
        <f t="shared" si="11"/>
        <v>1440.4</v>
      </c>
      <c r="K299" s="30" t="s">
        <v>86</v>
      </c>
    </row>
    <row r="300" spans="3:11" hidden="1" x14ac:dyDescent="0.2">
      <c r="C300" s="96" t="s">
        <v>90</v>
      </c>
      <c r="D300" s="97" t="s">
        <v>91</v>
      </c>
      <c r="E300" s="97" t="s">
        <v>89</v>
      </c>
      <c r="F300" s="97">
        <v>16000</v>
      </c>
      <c r="G300" s="99">
        <v>0.02</v>
      </c>
      <c r="H300" s="30" t="s">
        <v>86</v>
      </c>
      <c r="I300" s="30" t="s">
        <v>86</v>
      </c>
      <c r="J300" s="30">
        <f t="shared" si="11"/>
        <v>320</v>
      </c>
      <c r="K300" s="30" t="s">
        <v>86</v>
      </c>
    </row>
    <row r="301" spans="3:11" hidden="1" x14ac:dyDescent="0.2">
      <c r="E301" s="101"/>
      <c r="F301" s="95"/>
      <c r="H301" s="30">
        <f>SUM(H297:H300)</f>
        <v>0</v>
      </c>
      <c r="I301" s="30">
        <f>SUM(I297:I300)</f>
        <v>0</v>
      </c>
      <c r="J301" s="30">
        <f>SUM(J297:J300)</f>
        <v>16964.400000000001</v>
      </c>
      <c r="K301" s="30">
        <f>SUM(K297:K300)</f>
        <v>0</v>
      </c>
    </row>
    <row r="302" spans="3:11" hidden="1" x14ac:dyDescent="0.2">
      <c r="E302" s="101"/>
      <c r="F302" s="95"/>
    </row>
    <row r="303" spans="3:11" hidden="1" x14ac:dyDescent="0.2">
      <c r="E303" s="101"/>
      <c r="F303" s="95"/>
    </row>
    <row r="304" spans="3:11" hidden="1" x14ac:dyDescent="0.2">
      <c r="C304" s="19" t="s">
        <v>8</v>
      </c>
      <c r="D304" s="20" t="s">
        <v>9</v>
      </c>
      <c r="E304" s="19" t="s">
        <v>10</v>
      </c>
      <c r="F304" s="21" t="s">
        <v>11</v>
      </c>
      <c r="H304" s="23" t="s">
        <v>12</v>
      </c>
      <c r="I304" s="23" t="s">
        <v>13</v>
      </c>
      <c r="J304" s="24" t="s">
        <v>14</v>
      </c>
      <c r="K304" s="23" t="s">
        <v>15</v>
      </c>
    </row>
    <row r="305" spans="2:11" ht="25.5" hidden="1" x14ac:dyDescent="0.2">
      <c r="C305" s="44">
        <v>4.2</v>
      </c>
      <c r="D305" s="48" t="s">
        <v>92</v>
      </c>
      <c r="E305" s="28" t="s">
        <v>35</v>
      </c>
      <c r="F305" s="29">
        <f>SUM(H311:K311,0)</f>
        <v>22169.708173275812</v>
      </c>
      <c r="H305" s="30">
        <f>+H311</f>
        <v>0</v>
      </c>
      <c r="I305" s="30">
        <f>+I311</f>
        <v>0</v>
      </c>
      <c r="J305" s="30">
        <f>+J311</f>
        <v>22169.708173275812</v>
      </c>
      <c r="K305" s="30">
        <f>+K311</f>
        <v>0</v>
      </c>
    </row>
    <row r="306" spans="2:11" hidden="1" x14ac:dyDescent="0.2">
      <c r="C306" s="32" t="s">
        <v>18</v>
      </c>
      <c r="D306" s="33" t="s">
        <v>19</v>
      </c>
      <c r="E306" s="34" t="s">
        <v>10</v>
      </c>
      <c r="F306" s="35" t="s">
        <v>20</v>
      </c>
      <c r="G306" s="46" t="s">
        <v>21</v>
      </c>
      <c r="H306" s="23" t="s">
        <v>12</v>
      </c>
      <c r="I306" s="23" t="s">
        <v>13</v>
      </c>
      <c r="J306" s="24" t="s">
        <v>14</v>
      </c>
      <c r="K306" s="23" t="s">
        <v>15</v>
      </c>
    </row>
    <row r="307" spans="2:11" hidden="1" x14ac:dyDescent="0.2">
      <c r="C307" s="96" t="s">
        <v>85</v>
      </c>
      <c r="D307" s="97" t="str">
        <f>+[1]Personal!A34</f>
        <v>Cuadrilla IV (4 ay ) Excavación y transporte inteno</v>
      </c>
      <c r="E307" s="97" t="str">
        <f>+[1]Personal!B34</f>
        <v>hr</v>
      </c>
      <c r="F307" s="97">
        <f>+[1]Personal!C34</f>
        <v>28808</v>
      </c>
      <c r="G307" s="98">
        <v>0.66426334141008214</v>
      </c>
      <c r="H307" s="30"/>
      <c r="I307" s="30"/>
      <c r="J307" s="30">
        <f>+G307*F307</f>
        <v>19136.098339341646</v>
      </c>
      <c r="K307" s="30" t="s">
        <v>86</v>
      </c>
    </row>
    <row r="308" spans="2:11" hidden="1" x14ac:dyDescent="0.2">
      <c r="C308" s="96" t="s">
        <v>87</v>
      </c>
      <c r="D308" s="97" t="s">
        <v>88</v>
      </c>
      <c r="E308" s="97" t="s">
        <v>89</v>
      </c>
      <c r="F308" s="97">
        <v>16000</v>
      </c>
      <c r="G308" s="99">
        <v>0.05</v>
      </c>
      <c r="H308" s="30"/>
      <c r="I308" s="30"/>
      <c r="J308" s="30">
        <f t="shared" ref="J308:J310" si="12">+G308*F308</f>
        <v>800</v>
      </c>
      <c r="K308" s="30" t="s">
        <v>86</v>
      </c>
    </row>
    <row r="309" spans="2:11" hidden="1" x14ac:dyDescent="0.2">
      <c r="C309" s="36" t="s">
        <v>28</v>
      </c>
      <c r="D309" s="37" t="str">
        <f>VLOOKUP(C309,[1]Insumos!A:D,2,0)</f>
        <v>Herramienta Menor General</v>
      </c>
      <c r="E309" s="96" t="s">
        <v>29</v>
      </c>
      <c r="F309" s="97">
        <f>+J307</f>
        <v>19136.098339341646</v>
      </c>
      <c r="G309" s="100">
        <v>0.1</v>
      </c>
      <c r="H309" s="30"/>
      <c r="I309" s="30"/>
      <c r="J309" s="30">
        <f t="shared" si="12"/>
        <v>1913.6098339341647</v>
      </c>
      <c r="K309" s="30" t="s">
        <v>86</v>
      </c>
    </row>
    <row r="310" spans="2:11" hidden="1" x14ac:dyDescent="0.2">
      <c r="C310" s="96" t="s">
        <v>90</v>
      </c>
      <c r="D310" s="97" t="s">
        <v>91</v>
      </c>
      <c r="E310" s="97" t="s">
        <v>89</v>
      </c>
      <c r="F310" s="97">
        <v>16000</v>
      </c>
      <c r="G310" s="99">
        <v>0.02</v>
      </c>
      <c r="H310" s="30"/>
      <c r="I310" s="30"/>
      <c r="J310" s="30">
        <f t="shared" si="12"/>
        <v>320</v>
      </c>
      <c r="K310" s="30" t="s">
        <v>86</v>
      </c>
    </row>
    <row r="311" spans="2:11" hidden="1" x14ac:dyDescent="0.2">
      <c r="C311" s="102"/>
      <c r="D311" s="103"/>
      <c r="F311" s="95"/>
      <c r="G311" s="30">
        <f>SUM(G307:G310)</f>
        <v>0.83426334141008218</v>
      </c>
      <c r="H311" s="30">
        <f>SUM(H307:H310)</f>
        <v>0</v>
      </c>
      <c r="I311" s="30">
        <f>SUM(I307:I310)</f>
        <v>0</v>
      </c>
      <c r="J311" s="30">
        <f>SUM(J307:J310)</f>
        <v>22169.708173275812</v>
      </c>
      <c r="K311" s="30"/>
    </row>
    <row r="312" spans="2:11" x14ac:dyDescent="0.2">
      <c r="F312" s="95"/>
    </row>
    <row r="313" spans="2:11" x14ac:dyDescent="0.2">
      <c r="F313" s="95"/>
    </row>
    <row r="314" spans="2:11" x14ac:dyDescent="0.2">
      <c r="C314" s="19" t="s">
        <v>8</v>
      </c>
      <c r="D314" s="20" t="s">
        <v>9</v>
      </c>
      <c r="E314" s="19" t="s">
        <v>10</v>
      </c>
      <c r="F314" s="21" t="s">
        <v>11</v>
      </c>
      <c r="H314" s="23" t="s">
        <v>12</v>
      </c>
      <c r="I314" s="23" t="s">
        <v>13</v>
      </c>
      <c r="J314" s="24" t="s">
        <v>14</v>
      </c>
      <c r="K314" s="23" t="s">
        <v>15</v>
      </c>
    </row>
    <row r="315" spans="2:11" ht="38.25" x14ac:dyDescent="0.2">
      <c r="C315" s="26">
        <v>4.3</v>
      </c>
      <c r="D315" s="27" t="s">
        <v>93</v>
      </c>
      <c r="E315" s="28" t="s">
        <v>32</v>
      </c>
      <c r="F315" s="29">
        <f>SUM(H323:K323,0)</f>
        <v>490844.35</v>
      </c>
      <c r="H315" s="30">
        <f>+H323</f>
        <v>10842.1</v>
      </c>
      <c r="I315" s="30">
        <f>+I323</f>
        <v>421536.25</v>
      </c>
      <c r="J315" s="30">
        <f>+J323</f>
        <v>58466</v>
      </c>
      <c r="K315" s="30">
        <f>+K323</f>
        <v>0</v>
      </c>
    </row>
    <row r="316" spans="2:11" x14ac:dyDescent="0.2">
      <c r="C316" s="32" t="s">
        <v>18</v>
      </c>
      <c r="D316" s="33" t="s">
        <v>19</v>
      </c>
      <c r="E316" s="34" t="s">
        <v>10</v>
      </c>
      <c r="F316" s="35" t="s">
        <v>20</v>
      </c>
      <c r="G316" s="46" t="s">
        <v>21</v>
      </c>
      <c r="H316" s="23" t="s">
        <v>12</v>
      </c>
      <c r="I316" s="23" t="s">
        <v>13</v>
      </c>
      <c r="J316" s="24" t="s">
        <v>14</v>
      </c>
      <c r="K316" s="23" t="s">
        <v>15</v>
      </c>
    </row>
    <row r="317" spans="2:11" x14ac:dyDescent="0.2">
      <c r="C317" s="36" t="s">
        <v>28</v>
      </c>
      <c r="D317" s="37" t="str">
        <f>VLOOKUP(C317,[1]Insumos!A:D,2,0)</f>
        <v>Herramienta Menor General</v>
      </c>
      <c r="E317" s="36" t="s">
        <v>29</v>
      </c>
      <c r="F317" s="38">
        <f>+J321</f>
        <v>57616</v>
      </c>
      <c r="G317" s="100">
        <v>0.1</v>
      </c>
      <c r="H317" s="30">
        <f>+G317*F317</f>
        <v>5761.6</v>
      </c>
      <c r="I317" s="30">
        <v>0</v>
      </c>
      <c r="J317" s="30">
        <v>0</v>
      </c>
      <c r="K317" s="30">
        <v>0</v>
      </c>
    </row>
    <row r="318" spans="2:11" x14ac:dyDescent="0.2">
      <c r="C318" s="36" t="s">
        <v>57</v>
      </c>
      <c r="D318" s="37" t="str">
        <f>VLOOKUP(C318,[1]Insumos!A:D,2,0)</f>
        <v>Alquiler Vibrador Eléctrico</v>
      </c>
      <c r="E318" s="36" t="str">
        <f>VLOOKUP(C318,[1]Insumos!A:D,3,0)</f>
        <v>Día</v>
      </c>
      <c r="F318" s="38">
        <f>VLOOKUP(C318,[1]Insumos!A:D,4,0)</f>
        <v>50805</v>
      </c>
      <c r="G318" s="82">
        <v>0.1</v>
      </c>
      <c r="H318" s="30">
        <f>+G318*F318</f>
        <v>5080.5</v>
      </c>
      <c r="I318" s="30">
        <v>0</v>
      </c>
      <c r="J318" s="30">
        <v>0</v>
      </c>
      <c r="K318" s="30">
        <v>0</v>
      </c>
    </row>
    <row r="319" spans="2:11" x14ac:dyDescent="0.2">
      <c r="C319" s="36">
        <v>28</v>
      </c>
      <c r="D319" s="37" t="str">
        <f>VLOOKUP(C319,[1]Insumos!A:D,2,0)</f>
        <v>Concreto Clase II (21 Mpa)  Producido en Obra</v>
      </c>
      <c r="E319" s="36" t="str">
        <f>VLOOKUP(C319,[1]Insumos!A:D,3,0)</f>
        <v>m3</v>
      </c>
      <c r="F319" s="38">
        <f>VLOOKUP(C319,[1]Insumos!A:D,4,0)</f>
        <v>411635</v>
      </c>
      <c r="G319" s="82">
        <v>0.95</v>
      </c>
      <c r="H319" s="30">
        <v>0</v>
      </c>
      <c r="I319" s="30">
        <f>+G319*F319</f>
        <v>391053.25</v>
      </c>
      <c r="J319" s="30">
        <v>0</v>
      </c>
      <c r="K319" s="30">
        <v>0</v>
      </c>
    </row>
    <row r="320" spans="2:11" x14ac:dyDescent="0.2">
      <c r="B320" s="31"/>
      <c r="C320" s="36" t="s">
        <v>94</v>
      </c>
      <c r="D320" s="37" t="str">
        <f>VLOOKUP(C320,[1]Insumos!A:D,2,0)</f>
        <v>Formaleta para superficies en concreto</v>
      </c>
      <c r="E320" s="36" t="str">
        <f>VLOOKUP(C320,[1]Insumos!A:D,3,0)</f>
        <v>m2</v>
      </c>
      <c r="F320" s="38">
        <f>VLOOKUP(C320,[1]Insumos!A:D,4,0)</f>
        <v>25402.5</v>
      </c>
      <c r="G320" s="82">
        <v>1.2</v>
      </c>
      <c r="H320" s="30">
        <v>0</v>
      </c>
      <c r="I320" s="30">
        <f>+G320*F320</f>
        <v>30483</v>
      </c>
      <c r="J320" s="30">
        <v>0</v>
      </c>
      <c r="K320" s="30">
        <v>0</v>
      </c>
    </row>
    <row r="321" spans="3:11" x14ac:dyDescent="0.2">
      <c r="C321" s="36"/>
      <c r="D321" s="37" t="str">
        <f>+[1]Personal!A34</f>
        <v>Cuadrilla IV (4 ay ) Excavación y transporte inteno</v>
      </c>
      <c r="E321" s="36" t="str">
        <f>+[1]Personal!B34</f>
        <v>hr</v>
      </c>
      <c r="F321" s="38">
        <f>+[1]Personal!C34</f>
        <v>28808</v>
      </c>
      <c r="G321" s="82">
        <v>2</v>
      </c>
      <c r="H321" s="30">
        <v>0</v>
      </c>
      <c r="I321" s="30">
        <v>0</v>
      </c>
      <c r="J321" s="30">
        <f>+G321*F321</f>
        <v>57616</v>
      </c>
      <c r="K321" s="30">
        <v>0</v>
      </c>
    </row>
    <row r="322" spans="3:11" x14ac:dyDescent="0.2">
      <c r="C322" s="36">
        <v>26.126999999999999</v>
      </c>
      <c r="D322" s="37" t="str">
        <f>VLOOKUP(C322,[1]Insumos!A:D,2,0)</f>
        <v>Acarreo interno</v>
      </c>
      <c r="E322" s="36" t="str">
        <f>VLOOKUP(C322,[1]Insumos!A:D,3,0)</f>
        <v>m3</v>
      </c>
      <c r="F322" s="38">
        <f>VLOOKUP(C322,[1]Insumos!A:D,4,0)</f>
        <v>1700</v>
      </c>
      <c r="G322" s="47">
        <v>0.5</v>
      </c>
      <c r="H322" s="30"/>
      <c r="I322" s="30"/>
      <c r="J322" s="30">
        <f>+G322*F322</f>
        <v>850</v>
      </c>
      <c r="K322" s="30"/>
    </row>
    <row r="323" spans="3:11" x14ac:dyDescent="0.2">
      <c r="G323" s="104"/>
      <c r="H323" s="30">
        <f>SUM(H317:H321)</f>
        <v>10842.1</v>
      </c>
      <c r="I323" s="30">
        <f>SUM(I317:I321)</f>
        <v>421536.25</v>
      </c>
      <c r="J323" s="30">
        <f>SUM(J317:J322)</f>
        <v>58466</v>
      </c>
      <c r="K323" s="30">
        <f>SUM(K317:K321)</f>
        <v>0</v>
      </c>
    </row>
    <row r="326" spans="3:11" x14ac:dyDescent="0.2">
      <c r="C326" s="19" t="s">
        <v>8</v>
      </c>
      <c r="D326" s="20" t="s">
        <v>9</v>
      </c>
      <c r="E326" s="19" t="s">
        <v>10</v>
      </c>
      <c r="F326" s="21" t="s">
        <v>11</v>
      </c>
      <c r="H326" s="23" t="s">
        <v>12</v>
      </c>
      <c r="I326" s="23" t="s">
        <v>13</v>
      </c>
      <c r="J326" s="24" t="s">
        <v>14</v>
      </c>
      <c r="K326" s="23" t="s">
        <v>15</v>
      </c>
    </row>
    <row r="327" spans="3:11" ht="25.5" x14ac:dyDescent="0.2">
      <c r="C327" s="26">
        <v>4.4000000000000004</v>
      </c>
      <c r="D327" s="27" t="s">
        <v>95</v>
      </c>
      <c r="E327" s="28" t="s">
        <v>35</v>
      </c>
      <c r="F327" s="29">
        <f>SUM(H334:K334,0)</f>
        <v>91599.375</v>
      </c>
      <c r="H327" s="30">
        <f>+H334</f>
        <v>5217.2749999999996</v>
      </c>
      <c r="I327" s="30">
        <f>+I334</f>
        <v>66046.5</v>
      </c>
      <c r="J327" s="30">
        <f>+J334</f>
        <v>20165.599999999999</v>
      </c>
      <c r="K327" s="30">
        <f>+K334</f>
        <v>170</v>
      </c>
    </row>
    <row r="328" spans="3:11" x14ac:dyDescent="0.2">
      <c r="C328" s="32" t="s">
        <v>18</v>
      </c>
      <c r="D328" s="33" t="s">
        <v>19</v>
      </c>
      <c r="E328" s="34" t="s">
        <v>10</v>
      </c>
      <c r="F328" s="35" t="s">
        <v>20</v>
      </c>
      <c r="G328" s="46" t="s">
        <v>21</v>
      </c>
      <c r="H328" s="23" t="s">
        <v>12</v>
      </c>
      <c r="I328" s="23" t="s">
        <v>13</v>
      </c>
      <c r="J328" s="24" t="s">
        <v>14</v>
      </c>
      <c r="K328" s="23" t="s">
        <v>15</v>
      </c>
    </row>
    <row r="329" spans="3:11" x14ac:dyDescent="0.2">
      <c r="C329" s="36" t="s">
        <v>28</v>
      </c>
      <c r="D329" s="37" t="str">
        <f>VLOOKUP(C329,[1]Insumos!A:D,2,0)</f>
        <v>Herramienta Menor General</v>
      </c>
      <c r="E329" s="36" t="s">
        <v>29</v>
      </c>
      <c r="F329" s="38">
        <f>+J333</f>
        <v>20165.599999999999</v>
      </c>
      <c r="G329" s="100">
        <v>0.1</v>
      </c>
      <c r="H329" s="30">
        <f>+G329*F329</f>
        <v>2016.56</v>
      </c>
      <c r="I329" s="30">
        <v>0</v>
      </c>
      <c r="J329" s="30">
        <v>0</v>
      </c>
      <c r="K329" s="30">
        <v>0</v>
      </c>
    </row>
    <row r="330" spans="3:11" x14ac:dyDescent="0.2">
      <c r="C330" s="36" t="s">
        <v>96</v>
      </c>
      <c r="D330" s="37" t="str">
        <f>VLOOKUP(C330,[1]Insumos!A:D,2,0)</f>
        <v>Alquiler de Vibrocompactador tipo Rana</v>
      </c>
      <c r="E330" s="36" t="str">
        <f>VLOOKUP(C330,[1]Insumos!A:D,3,0)</f>
        <v>Día</v>
      </c>
      <c r="F330" s="38">
        <f>VLOOKUP(C330,[1]Insumos!A:D,4,0)</f>
        <v>45724.5</v>
      </c>
      <c r="G330" s="47">
        <v>7.0000000000000007E-2</v>
      </c>
      <c r="H330" s="30">
        <f>+G330*F330</f>
        <v>3200.7150000000001</v>
      </c>
      <c r="I330" s="30">
        <v>0</v>
      </c>
      <c r="J330" s="30">
        <v>0</v>
      </c>
      <c r="K330" s="30">
        <v>0</v>
      </c>
    </row>
    <row r="331" spans="3:11" x14ac:dyDescent="0.2">
      <c r="C331" s="36" t="s">
        <v>97</v>
      </c>
      <c r="D331" s="37" t="str">
        <f>VLOOKUP(C331,[1]Insumos!A:D,2,0)</f>
        <v xml:space="preserve">Afirmado Norma INVIAS </v>
      </c>
      <c r="E331" s="36" t="str">
        <f>VLOOKUP(C331,[1]Insumos!A:D,3,0)</f>
        <v>M3</v>
      </c>
      <c r="F331" s="38">
        <f>VLOOKUP(C331,[1]Insumos!A:D,4,0)</f>
        <v>50805</v>
      </c>
      <c r="G331" s="47">
        <v>1.3</v>
      </c>
      <c r="H331" s="30">
        <v>0</v>
      </c>
      <c r="I331" s="30">
        <f>+G331*F331</f>
        <v>66046.5</v>
      </c>
      <c r="J331" s="30">
        <v>0</v>
      </c>
      <c r="K331" s="30">
        <v>0</v>
      </c>
    </row>
    <row r="332" spans="3:11" x14ac:dyDescent="0.2">
      <c r="C332" s="36">
        <v>26.126999999999999</v>
      </c>
      <c r="D332" s="37" t="str">
        <f>VLOOKUP(C332,[1]Insumos!A:D,2,0)</f>
        <v>Acarreo interno</v>
      </c>
      <c r="E332" s="36" t="str">
        <f>VLOOKUP(C332,[1]Insumos!A:D,3,0)</f>
        <v>m3</v>
      </c>
      <c r="F332" s="38">
        <f>VLOOKUP(C332,[1]Insumos!A:D,4,0)</f>
        <v>1700</v>
      </c>
      <c r="G332" s="47">
        <v>0.1</v>
      </c>
      <c r="H332" s="30">
        <v>0</v>
      </c>
      <c r="I332" s="30">
        <v>0</v>
      </c>
      <c r="J332" s="30">
        <v>0</v>
      </c>
      <c r="K332" s="30">
        <f t="shared" ref="K332" si="13">+G332*F332</f>
        <v>170</v>
      </c>
    </row>
    <row r="333" spans="3:11" x14ac:dyDescent="0.2">
      <c r="C333" s="36"/>
      <c r="D333" s="37" t="str">
        <f>+[1]Personal!A34</f>
        <v>Cuadrilla IV (4 ay ) Excavación y transporte inteno</v>
      </c>
      <c r="E333" s="36" t="str">
        <f>+[1]Personal!B34</f>
        <v>hr</v>
      </c>
      <c r="F333" s="38">
        <f>+[1]Personal!C34</f>
        <v>28808</v>
      </c>
      <c r="G333" s="47">
        <v>0.7</v>
      </c>
      <c r="H333" s="30">
        <v>0</v>
      </c>
      <c r="I333" s="30">
        <v>0</v>
      </c>
      <c r="J333" s="30">
        <f>+G333*F333</f>
        <v>20165.599999999999</v>
      </c>
      <c r="K333" s="30">
        <v>0</v>
      </c>
    </row>
    <row r="334" spans="3:11" x14ac:dyDescent="0.2">
      <c r="H334" s="30">
        <f>SUM(H329:H333)</f>
        <v>5217.2749999999996</v>
      </c>
      <c r="I334" s="30">
        <f>SUM(I329:I333)</f>
        <v>66046.5</v>
      </c>
      <c r="J334" s="30">
        <f>SUM(J329:J333)</f>
        <v>20165.599999999999</v>
      </c>
      <c r="K334" s="30">
        <f>SUM(K329:K333)</f>
        <v>170</v>
      </c>
    </row>
    <row r="335" spans="3:11" x14ac:dyDescent="0.2">
      <c r="H335" s="55"/>
      <c r="I335" s="55"/>
      <c r="J335" s="55"/>
      <c r="K335" s="55"/>
    </row>
    <row r="336" spans="3:11" x14ac:dyDescent="0.2">
      <c r="H336" s="55"/>
      <c r="I336" s="55"/>
      <c r="J336" s="55"/>
      <c r="K336" s="55"/>
    </row>
    <row r="337" spans="3:11" x14ac:dyDescent="0.2">
      <c r="C337" s="19" t="s">
        <v>8</v>
      </c>
      <c r="D337" s="20" t="s">
        <v>9</v>
      </c>
      <c r="E337" s="19" t="s">
        <v>10</v>
      </c>
      <c r="F337" s="21" t="s">
        <v>11</v>
      </c>
      <c r="H337" s="23" t="s">
        <v>12</v>
      </c>
      <c r="I337" s="23" t="s">
        <v>13</v>
      </c>
      <c r="J337" s="24" t="s">
        <v>14</v>
      </c>
      <c r="K337" s="23" t="s">
        <v>15</v>
      </c>
    </row>
    <row r="338" spans="3:11" ht="25.5" x14ac:dyDescent="0.2">
      <c r="C338" s="26">
        <v>4.5</v>
      </c>
      <c r="D338" s="27" t="s">
        <v>98</v>
      </c>
      <c r="E338" s="28" t="s">
        <v>32</v>
      </c>
      <c r="F338" s="29">
        <f>SUM(H346:K346,0)</f>
        <v>196213.49500000002</v>
      </c>
      <c r="H338" s="30">
        <f>+H346</f>
        <v>1969.2</v>
      </c>
      <c r="I338" s="30">
        <f>+I346</f>
        <v>172228.95</v>
      </c>
      <c r="J338" s="30">
        <f>+J346</f>
        <v>20542</v>
      </c>
      <c r="K338" s="30">
        <f>+K346</f>
        <v>1473.345</v>
      </c>
    </row>
    <row r="339" spans="3:11" x14ac:dyDescent="0.2">
      <c r="C339" s="32" t="s">
        <v>18</v>
      </c>
      <c r="D339" s="33" t="s">
        <v>19</v>
      </c>
      <c r="E339" s="34" t="s">
        <v>10</v>
      </c>
      <c r="F339" s="35" t="s">
        <v>20</v>
      </c>
      <c r="G339" s="46" t="s">
        <v>21</v>
      </c>
      <c r="H339" s="23" t="s">
        <v>12</v>
      </c>
      <c r="I339" s="23" t="s">
        <v>13</v>
      </c>
      <c r="J339" s="24" t="s">
        <v>14</v>
      </c>
      <c r="K339" s="23" t="s">
        <v>15</v>
      </c>
    </row>
    <row r="340" spans="3:11" x14ac:dyDescent="0.2">
      <c r="C340" s="36" t="s">
        <v>28</v>
      </c>
      <c r="D340" s="37" t="str">
        <f>VLOOKUP(C340,[1]Insumos!A:D,2,0)</f>
        <v>Herramienta Menor General</v>
      </c>
      <c r="E340" s="36" t="s">
        <v>29</v>
      </c>
      <c r="F340" s="38">
        <f>+J342</f>
        <v>19692</v>
      </c>
      <c r="G340" s="100">
        <v>0.1</v>
      </c>
      <c r="H340" s="30">
        <f>+G340*F340</f>
        <v>1969.2</v>
      </c>
      <c r="I340" s="30">
        <v>0</v>
      </c>
      <c r="J340" s="30">
        <v>0</v>
      </c>
      <c r="K340" s="30">
        <v>0</v>
      </c>
    </row>
    <row r="341" spans="3:11" x14ac:dyDescent="0.2">
      <c r="C341" s="36">
        <v>26.123000000000001</v>
      </c>
      <c r="D341" s="37" t="str">
        <f>VLOOKUP(C341,[1]Insumos!A:D,2,0)</f>
        <v>Silla Yee 250x 160 inc amarras y adhesivo</v>
      </c>
      <c r="E341" s="36" t="str">
        <f>VLOOKUP(C341,[1]Insumos!A:D,3,0)</f>
        <v>un</v>
      </c>
      <c r="F341" s="38">
        <f>VLOOKUP(C341,[1]Insumos!A:D,4,0)</f>
        <v>149366.70000000001</v>
      </c>
      <c r="G341" s="82">
        <v>1</v>
      </c>
      <c r="H341" s="30">
        <v>0</v>
      </c>
      <c r="I341" s="30">
        <f>+G341*F341</f>
        <v>149366.70000000001</v>
      </c>
      <c r="J341" s="30">
        <v>0</v>
      </c>
      <c r="K341" s="30">
        <v>0</v>
      </c>
    </row>
    <row r="342" spans="3:11" x14ac:dyDescent="0.2">
      <c r="C342" s="36"/>
      <c r="D342" s="37" t="str">
        <f>+[1]Personal!A29</f>
        <v>Cuadrilla I (1 of + 1 ay)</v>
      </c>
      <c r="E342" s="36" t="str">
        <f>+[1]Personal!B29</f>
        <v>hr</v>
      </c>
      <c r="F342" s="38">
        <f>+[1]Personal!C29</f>
        <v>19692</v>
      </c>
      <c r="G342" s="82">
        <v>1</v>
      </c>
      <c r="H342" s="30">
        <v>0</v>
      </c>
      <c r="I342" s="30">
        <v>0</v>
      </c>
      <c r="J342" s="30">
        <f>+G342*F342</f>
        <v>19692</v>
      </c>
      <c r="K342" s="30">
        <v>0</v>
      </c>
    </row>
    <row r="343" spans="3:11" x14ac:dyDescent="0.2">
      <c r="C343" s="56">
        <v>20.3</v>
      </c>
      <c r="D343" s="37" t="str">
        <f>VLOOKUP(C343,[1]Insumos!A:D,2,0)</f>
        <v xml:space="preserve">Adhesivo Novafort o similar </v>
      </c>
      <c r="E343" s="36" t="str">
        <f>VLOOKUP(C343,[1]Insumos!A:D,3,0)</f>
        <v>un</v>
      </c>
      <c r="F343" s="38">
        <f>VLOOKUP(C343,[1]Insumos!A:D,4,0)</f>
        <v>76207.5</v>
      </c>
      <c r="G343" s="105">
        <v>0.3</v>
      </c>
      <c r="H343" s="30"/>
      <c r="I343" s="30">
        <f>+G343*F343</f>
        <v>22862.25</v>
      </c>
      <c r="J343" s="30"/>
      <c r="K343" s="30"/>
    </row>
    <row r="344" spans="3:11" x14ac:dyDescent="0.2">
      <c r="C344" s="56" t="s">
        <v>24</v>
      </c>
      <c r="D344" s="37" t="str">
        <f>VLOOKUP(C344,[1]Insumos!A:D,2,0)</f>
        <v>Transporte Camioneta hasta 1.5 Toneladas</v>
      </c>
      <c r="E344" s="36" t="str">
        <f>VLOOKUP(C344,[1]Insumos!A:D,3,0)</f>
        <v>Día</v>
      </c>
      <c r="F344" s="38">
        <f>VLOOKUP(C344,[1]Insumos!A:D,4,0)</f>
        <v>147334.5</v>
      </c>
      <c r="G344" s="47">
        <v>0.01</v>
      </c>
      <c r="H344" s="30"/>
      <c r="I344" s="30"/>
      <c r="J344" s="30"/>
      <c r="K344" s="30">
        <f>+G344*F344</f>
        <v>1473.345</v>
      </c>
    </row>
    <row r="345" spans="3:11" x14ac:dyDescent="0.2">
      <c r="C345" s="36">
        <v>26.126999999999999</v>
      </c>
      <c r="D345" s="37" t="str">
        <f>VLOOKUP(C345,[1]Insumos!A:D,2,0)</f>
        <v>Acarreo interno</v>
      </c>
      <c r="E345" s="36" t="str">
        <f>VLOOKUP(C345,[1]Insumos!A:D,3,0)</f>
        <v>m3</v>
      </c>
      <c r="F345" s="38">
        <f>VLOOKUP(C345,[1]Insumos!A:D,4,0)</f>
        <v>1700</v>
      </c>
      <c r="G345" s="47">
        <v>0.5</v>
      </c>
      <c r="H345" s="30"/>
      <c r="I345" s="30"/>
      <c r="J345" s="30">
        <f>+G345*F345</f>
        <v>850</v>
      </c>
      <c r="K345" s="30"/>
    </row>
    <row r="346" spans="3:11" x14ac:dyDescent="0.2">
      <c r="H346" s="30">
        <f>SUM(H340:H342)</f>
        <v>1969.2</v>
      </c>
      <c r="I346" s="30">
        <f>SUM(I340:I343)</f>
        <v>172228.95</v>
      </c>
      <c r="J346" s="30">
        <f>SUM(J340:J345)</f>
        <v>20542</v>
      </c>
      <c r="K346" s="30">
        <f>SUM(K340:K344)</f>
        <v>1473.345</v>
      </c>
    </row>
    <row r="349" spans="3:11" x14ac:dyDescent="0.2">
      <c r="C349" s="18" t="s">
        <v>99</v>
      </c>
      <c r="D349" s="18"/>
      <c r="E349" s="18"/>
      <c r="F349" s="18"/>
      <c r="G349" s="18"/>
      <c r="H349" s="18"/>
      <c r="I349" s="18"/>
      <c r="J349" s="18"/>
      <c r="K349" s="18"/>
    </row>
    <row r="351" spans="3:11" x14ac:dyDescent="0.2">
      <c r="C351" s="106" t="s">
        <v>8</v>
      </c>
      <c r="D351" s="107" t="s">
        <v>9</v>
      </c>
      <c r="E351" s="106" t="s">
        <v>10</v>
      </c>
      <c r="F351" s="108" t="s">
        <v>11</v>
      </c>
      <c r="G351" s="31"/>
      <c r="H351" s="109" t="s">
        <v>12</v>
      </c>
      <c r="I351" s="109" t="s">
        <v>13</v>
      </c>
      <c r="J351" s="110" t="s">
        <v>14</v>
      </c>
      <c r="K351" s="109" t="s">
        <v>15</v>
      </c>
    </row>
    <row r="352" spans="3:11" ht="30.75" customHeight="1" x14ac:dyDescent="0.2">
      <c r="C352" s="26">
        <v>5.0999999999999996</v>
      </c>
      <c r="D352" s="37" t="s">
        <v>100</v>
      </c>
      <c r="E352" s="111" t="s">
        <v>35</v>
      </c>
      <c r="F352" s="112">
        <f>+H352+I352+J352+K352</f>
        <v>650755.52499999991</v>
      </c>
      <c r="H352" s="113">
        <f>+H363</f>
        <v>23787.75</v>
      </c>
      <c r="I352" s="113">
        <f t="shared" ref="I352:K352" si="14">+I363</f>
        <v>540655.27499999991</v>
      </c>
      <c r="J352" s="113">
        <f t="shared" si="14"/>
        <v>86312.5</v>
      </c>
      <c r="K352" s="113">
        <f t="shared" si="14"/>
        <v>0</v>
      </c>
    </row>
    <row r="353" spans="3:11" x14ac:dyDescent="0.2">
      <c r="C353" s="32" t="s">
        <v>18</v>
      </c>
      <c r="D353" s="33" t="s">
        <v>19</v>
      </c>
      <c r="E353" s="34" t="s">
        <v>10</v>
      </c>
      <c r="F353" s="35" t="s">
        <v>20</v>
      </c>
      <c r="G353" s="46" t="s">
        <v>21</v>
      </c>
      <c r="H353" s="23" t="s">
        <v>12</v>
      </c>
      <c r="I353" s="23" t="s">
        <v>13</v>
      </c>
      <c r="J353" s="24" t="s">
        <v>14</v>
      </c>
      <c r="K353" s="23" t="s">
        <v>15</v>
      </c>
    </row>
    <row r="354" spans="3:11" x14ac:dyDescent="0.2">
      <c r="C354" s="36" t="s">
        <v>28</v>
      </c>
      <c r="D354" s="37" t="str">
        <f>VLOOKUP(C354,[1]Insumos!A:D,2,0)</f>
        <v>Herramienta Menor General</v>
      </c>
      <c r="E354" s="36" t="s">
        <v>29</v>
      </c>
      <c r="F354" s="38">
        <f>+J361</f>
        <v>85462.5</v>
      </c>
      <c r="G354" s="100">
        <v>0.1</v>
      </c>
      <c r="H354" s="30">
        <f>+F354*G354</f>
        <v>8546.25</v>
      </c>
      <c r="I354" s="30">
        <v>0</v>
      </c>
      <c r="J354" s="30">
        <v>0</v>
      </c>
      <c r="K354" s="30">
        <v>0</v>
      </c>
    </row>
    <row r="355" spans="3:11" x14ac:dyDescent="0.2">
      <c r="C355" s="36" t="s">
        <v>57</v>
      </c>
      <c r="D355" s="37" t="str">
        <f>VLOOKUP(C355,[1]Insumos!A:D,2,0)</f>
        <v>Alquiler Vibrador Eléctrico</v>
      </c>
      <c r="E355" s="36" t="str">
        <f>VLOOKUP(C355,[1]Insumos!A:D,3,0)</f>
        <v>Día</v>
      </c>
      <c r="F355" s="38">
        <f>VLOOKUP(C355,[1]Insumos!A:D,4,0)</f>
        <v>50805</v>
      </c>
      <c r="G355" s="47">
        <v>0.3</v>
      </c>
      <c r="H355" s="30">
        <f>+F355*G355</f>
        <v>15241.5</v>
      </c>
      <c r="I355" s="30">
        <v>0</v>
      </c>
      <c r="J355" s="30">
        <v>0</v>
      </c>
      <c r="K355" s="30">
        <v>0</v>
      </c>
    </row>
    <row r="356" spans="3:11" x14ac:dyDescent="0.2">
      <c r="C356" s="36">
        <v>28</v>
      </c>
      <c r="D356" s="37" t="str">
        <f>VLOOKUP(C356,[1]Insumos!A:D,2,0)</f>
        <v>Concreto Clase II (21 Mpa)  Producido en Obra</v>
      </c>
      <c r="E356" s="36" t="str">
        <f>VLOOKUP(C356,[1]Insumos!A:D,3,0)</f>
        <v>m3</v>
      </c>
      <c r="F356" s="38">
        <f>VLOOKUP(C356,[1]Insumos!A:D,4,0)</f>
        <v>411635</v>
      </c>
      <c r="G356" s="47">
        <v>1.05</v>
      </c>
      <c r="H356" s="30">
        <v>0</v>
      </c>
      <c r="I356" s="30">
        <f>+F356*G356</f>
        <v>432216.75</v>
      </c>
      <c r="J356" s="30">
        <v>0</v>
      </c>
      <c r="K356" s="30">
        <v>0</v>
      </c>
    </row>
    <row r="357" spans="3:11" x14ac:dyDescent="0.2">
      <c r="C357" s="36" t="s">
        <v>33</v>
      </c>
      <c r="D357" s="37" t="str">
        <f>VLOOKUP(C357,[1]Insumos!A:D,2,0)</f>
        <v xml:space="preserve">Formaleta para construccion elementos en concreto </v>
      </c>
      <c r="E357" s="36" t="str">
        <f>VLOOKUP(C357,[1]Insumos!A:D,3,0)</f>
        <v>un</v>
      </c>
      <c r="F357" s="38">
        <f>VLOOKUP(C357,[1]Insumos!A:D,4,0)</f>
        <v>8636.85</v>
      </c>
      <c r="G357" s="47">
        <v>3</v>
      </c>
      <c r="H357" s="30">
        <v>0</v>
      </c>
      <c r="I357" s="30">
        <f>+F357*G357</f>
        <v>25910.550000000003</v>
      </c>
      <c r="J357" s="30">
        <v>0</v>
      </c>
      <c r="K357" s="30">
        <v>0</v>
      </c>
    </row>
    <row r="358" spans="3:11" x14ac:dyDescent="0.2">
      <c r="C358" s="36" t="s">
        <v>67</v>
      </c>
      <c r="D358" s="37" t="str">
        <f>VLOOKUP(C358,[1]Insumos!A:D,2,0)</f>
        <v>Curador para Concreto tipo Antisol blanco</v>
      </c>
      <c r="E358" s="36" t="str">
        <f>VLOOKUP(C358,[1]Insumos!A:D,3,0)</f>
        <v>Kg</v>
      </c>
      <c r="F358" s="38">
        <f>VLOOKUP(C358,[1]Insumos!A:D,4,0)</f>
        <v>11100</v>
      </c>
      <c r="G358" s="47">
        <v>1.05</v>
      </c>
      <c r="H358" s="30">
        <v>0</v>
      </c>
      <c r="I358" s="30">
        <f>+F358*G358</f>
        <v>11655</v>
      </c>
      <c r="J358" s="30">
        <v>0</v>
      </c>
      <c r="K358" s="30">
        <v>0</v>
      </c>
    </row>
    <row r="359" spans="3:11" x14ac:dyDescent="0.2">
      <c r="C359" s="36" t="s">
        <v>61</v>
      </c>
      <c r="D359" s="37" t="str">
        <f>VLOOKUP(C359,[1]Insumos!A:D,2,0)</f>
        <v>Impermeabilizante para concreto</v>
      </c>
      <c r="E359" s="36" t="str">
        <f>VLOOKUP(C359,[1]Insumos!A:D,3,0)</f>
        <v>kg</v>
      </c>
      <c r="F359" s="38">
        <f>VLOOKUP(C359,[1]Insumos!A:D,4,0)</f>
        <v>7620.75</v>
      </c>
      <c r="G359" s="47">
        <v>1.8</v>
      </c>
      <c r="H359" s="30">
        <v>0</v>
      </c>
      <c r="I359" s="30">
        <f t="shared" ref="I359:I360" si="15">+F359*G359</f>
        <v>13717.35</v>
      </c>
      <c r="J359" s="30">
        <v>0</v>
      </c>
      <c r="K359" s="30">
        <v>0</v>
      </c>
    </row>
    <row r="360" spans="3:11" x14ac:dyDescent="0.2">
      <c r="C360" s="36" t="s">
        <v>101</v>
      </c>
      <c r="D360" s="37" t="str">
        <f>VLOOKUP(C360,[1]Insumos!A:D,2,0)</f>
        <v>Superplastificante y retardante reductor de agua</v>
      </c>
      <c r="E360" s="36" t="str">
        <f>VLOOKUP(C360,[1]Insumos!A:D,3,0)</f>
        <v>Kg</v>
      </c>
      <c r="F360" s="38">
        <f>VLOOKUP(C360,[1]Insumos!A:D,4,0)</f>
        <v>7620.75</v>
      </c>
      <c r="G360" s="47">
        <v>7.5</v>
      </c>
      <c r="H360" s="30">
        <v>0</v>
      </c>
      <c r="I360" s="30">
        <f t="shared" si="15"/>
        <v>57155.625</v>
      </c>
      <c r="J360" s="30">
        <v>0</v>
      </c>
      <c r="K360" s="30">
        <v>0</v>
      </c>
    </row>
    <row r="361" spans="3:11" x14ac:dyDescent="0.2">
      <c r="C361" s="36"/>
      <c r="D361" s="37" t="str">
        <f>+[1]Personal!A32</f>
        <v>Cuadrilla III (1 of + 1 ay p +  4 ay)</v>
      </c>
      <c r="E361" s="88" t="str">
        <f>+[1]Personal!B32</f>
        <v>hr</v>
      </c>
      <c r="F361" s="114">
        <f>+[1]Personal!C32</f>
        <v>56975</v>
      </c>
      <c r="G361" s="47">
        <v>1.5</v>
      </c>
      <c r="H361" s="30">
        <v>0</v>
      </c>
      <c r="I361" s="30">
        <v>0</v>
      </c>
      <c r="J361" s="30">
        <f>+F361*G361</f>
        <v>85462.5</v>
      </c>
      <c r="K361" s="30">
        <v>0</v>
      </c>
    </row>
    <row r="362" spans="3:11" x14ac:dyDescent="0.2">
      <c r="C362" s="36">
        <v>26.126999999999999</v>
      </c>
      <c r="D362" s="37" t="str">
        <f>VLOOKUP(C362,[1]Insumos!A:D,2,0)</f>
        <v>Acarreo interno</v>
      </c>
      <c r="E362" s="36" t="str">
        <f>VLOOKUP(C362,[1]Insumos!A:D,3,0)</f>
        <v>m3</v>
      </c>
      <c r="F362" s="38">
        <f>VLOOKUP(C362,[1]Insumos!A:D,4,0)</f>
        <v>1700</v>
      </c>
      <c r="G362" s="47">
        <v>0.5</v>
      </c>
      <c r="H362" s="30"/>
      <c r="I362" s="30"/>
      <c r="J362" s="30">
        <f>+G362*F362</f>
        <v>850</v>
      </c>
      <c r="K362" s="30"/>
    </row>
    <row r="363" spans="3:11" x14ac:dyDescent="0.2">
      <c r="H363" s="30">
        <f>SUM(H354:H361)</f>
        <v>23787.75</v>
      </c>
      <c r="I363" s="30">
        <f>SUM(I354:I361)</f>
        <v>540655.27499999991</v>
      </c>
      <c r="J363" s="30">
        <f>SUM(J354:J362)</f>
        <v>86312.5</v>
      </c>
      <c r="K363" s="30">
        <f>SUM(K354:K361)</f>
        <v>0</v>
      </c>
    </row>
    <row r="366" spans="3:11" x14ac:dyDescent="0.2">
      <c r="C366" s="106" t="s">
        <v>8</v>
      </c>
      <c r="D366" s="107" t="s">
        <v>9</v>
      </c>
      <c r="E366" s="106" t="s">
        <v>10</v>
      </c>
      <c r="F366" s="108" t="s">
        <v>11</v>
      </c>
      <c r="G366" s="31"/>
      <c r="H366" s="109" t="s">
        <v>12</v>
      </c>
      <c r="I366" s="109" t="s">
        <v>13</v>
      </c>
      <c r="J366" s="110" t="s">
        <v>14</v>
      </c>
      <c r="K366" s="109" t="s">
        <v>15</v>
      </c>
    </row>
    <row r="367" spans="3:11" ht="38.25" x14ac:dyDescent="0.2">
      <c r="C367" s="26">
        <v>5.2</v>
      </c>
      <c r="D367" s="37" t="s">
        <v>102</v>
      </c>
      <c r="E367" s="111" t="s">
        <v>103</v>
      </c>
      <c r="F367" s="112">
        <f>+H367+I367+J367+K367</f>
        <v>7223.326</v>
      </c>
      <c r="H367" s="113">
        <f>+H374</f>
        <v>59.076000000000001</v>
      </c>
      <c r="I367" s="113">
        <f t="shared" ref="I367:K367" si="16">+I374</f>
        <v>6403.49</v>
      </c>
      <c r="J367" s="113">
        <f t="shared" si="16"/>
        <v>760.76</v>
      </c>
      <c r="K367" s="113">
        <f t="shared" si="16"/>
        <v>0</v>
      </c>
    </row>
    <row r="368" spans="3:11" x14ac:dyDescent="0.2">
      <c r="C368" s="32" t="s">
        <v>18</v>
      </c>
      <c r="D368" s="33" t="s">
        <v>19</v>
      </c>
      <c r="E368" s="34" t="s">
        <v>10</v>
      </c>
      <c r="F368" s="35" t="s">
        <v>20</v>
      </c>
      <c r="G368" s="46" t="s">
        <v>21</v>
      </c>
      <c r="H368" s="23" t="s">
        <v>12</v>
      </c>
      <c r="I368" s="23" t="s">
        <v>13</v>
      </c>
      <c r="J368" s="24" t="s">
        <v>14</v>
      </c>
      <c r="K368" s="23" t="s">
        <v>15</v>
      </c>
    </row>
    <row r="369" spans="3:11" x14ac:dyDescent="0.2">
      <c r="C369" s="36" t="s">
        <v>28</v>
      </c>
      <c r="D369" s="37" t="str">
        <f>VLOOKUP(C369,[1]Insumos!A:D,2,0)</f>
        <v>Herramienta Menor General</v>
      </c>
      <c r="E369" s="36" t="s">
        <v>29</v>
      </c>
      <c r="F369" s="38">
        <f>+J372</f>
        <v>590.76</v>
      </c>
      <c r="G369" s="100">
        <v>0.1</v>
      </c>
      <c r="H369" s="30">
        <f>+G369*F369</f>
        <v>59.076000000000001</v>
      </c>
      <c r="I369" s="30">
        <v>0</v>
      </c>
      <c r="J369" s="30">
        <v>0</v>
      </c>
      <c r="K369" s="30">
        <v>0</v>
      </c>
    </row>
    <row r="370" spans="3:11" x14ac:dyDescent="0.2">
      <c r="C370" s="36" t="s">
        <v>104</v>
      </c>
      <c r="D370" s="37" t="str">
        <f>VLOOKUP(C370,[1]Insumos!A:D,2,0)</f>
        <v>Acero de Refuerzo 1/2" a 1 1/4" de 420 MPa</v>
      </c>
      <c r="E370" s="36" t="str">
        <f>VLOOKUP(C370,[1]Insumos!A:D,3,0)</f>
        <v>Kg</v>
      </c>
      <c r="F370" s="38">
        <f>VLOOKUP(C370,[1]Insumos!A:D,4,0)</f>
        <v>5489</v>
      </c>
      <c r="G370" s="47">
        <v>1</v>
      </c>
      <c r="H370" s="30">
        <v>0</v>
      </c>
      <c r="I370" s="30">
        <f>+G370*F370</f>
        <v>5489</v>
      </c>
      <c r="J370" s="30">
        <v>0</v>
      </c>
      <c r="K370" s="30">
        <v>0</v>
      </c>
    </row>
    <row r="371" spans="3:11" x14ac:dyDescent="0.2">
      <c r="C371" s="36" t="s">
        <v>105</v>
      </c>
      <c r="D371" s="37" t="str">
        <f>VLOOKUP(C371,[1]Insumos!A:D,2,0)</f>
        <v>Alambre de Amarre Cal 18</v>
      </c>
      <c r="E371" s="36" t="str">
        <f>VLOOKUP(C371,[1]Insumos!A:D,3,0)</f>
        <v>Kg</v>
      </c>
      <c r="F371" s="38">
        <f>VLOOKUP(C371,[1]Insumos!A:D,4,0)</f>
        <v>4572.45</v>
      </c>
      <c r="G371" s="47">
        <v>0.2</v>
      </c>
      <c r="H371" s="30">
        <v>0</v>
      </c>
      <c r="I371" s="30">
        <f>+G371*F371</f>
        <v>914.49</v>
      </c>
      <c r="J371" s="30">
        <v>0</v>
      </c>
      <c r="K371" s="30">
        <v>0</v>
      </c>
    </row>
    <row r="372" spans="3:11" x14ac:dyDescent="0.2">
      <c r="C372" s="36"/>
      <c r="D372" s="37" t="str">
        <f>+[1]Personal!A29</f>
        <v>Cuadrilla I (1 of + 1 ay)</v>
      </c>
      <c r="E372" s="36" t="str">
        <f>+[1]Personal!B29</f>
        <v>hr</v>
      </c>
      <c r="F372" s="38">
        <f>+[1]Personal!C29</f>
        <v>19692</v>
      </c>
      <c r="G372" s="47">
        <v>0.03</v>
      </c>
      <c r="H372" s="30">
        <v>0</v>
      </c>
      <c r="I372" s="30">
        <v>0</v>
      </c>
      <c r="J372" s="30">
        <f>+G372*F372</f>
        <v>590.76</v>
      </c>
      <c r="K372" s="30">
        <v>0</v>
      </c>
    </row>
    <row r="373" spans="3:11" x14ac:dyDescent="0.2">
      <c r="C373" s="36">
        <v>26.126999999999999</v>
      </c>
      <c r="D373" s="37" t="str">
        <f>VLOOKUP(C373,[1]Insumos!A:D,2,0)</f>
        <v>Acarreo interno</v>
      </c>
      <c r="E373" s="36" t="str">
        <f>VLOOKUP(C373,[1]Insumos!A:D,3,0)</f>
        <v>m3</v>
      </c>
      <c r="F373" s="38">
        <f>VLOOKUP(C373,[1]Insumos!A:D,4,0)</f>
        <v>1700</v>
      </c>
      <c r="G373" s="47">
        <v>0.1</v>
      </c>
      <c r="H373" s="30"/>
      <c r="I373" s="30"/>
      <c r="J373" s="30">
        <f>+G373*F373</f>
        <v>170</v>
      </c>
      <c r="K373" s="30"/>
    </row>
    <row r="374" spans="3:11" x14ac:dyDescent="0.2">
      <c r="H374" s="30">
        <f>SUM(H369:H372)</f>
        <v>59.076000000000001</v>
      </c>
      <c r="I374" s="30">
        <f>SUM(I369:I372)</f>
        <v>6403.49</v>
      </c>
      <c r="J374" s="30">
        <f>SUM(J369:J373)</f>
        <v>760.76</v>
      </c>
      <c r="K374" s="30">
        <f>SUM(K369:K372)</f>
        <v>0</v>
      </c>
    </row>
    <row r="377" spans="3:11" x14ac:dyDescent="0.2">
      <c r="C377" s="106" t="s">
        <v>8</v>
      </c>
      <c r="D377" s="107" t="s">
        <v>9</v>
      </c>
      <c r="E377" s="106" t="s">
        <v>10</v>
      </c>
      <c r="F377" s="108" t="s">
        <v>11</v>
      </c>
      <c r="G377" s="31"/>
      <c r="H377" s="109" t="s">
        <v>12</v>
      </c>
      <c r="I377" s="109" t="s">
        <v>13</v>
      </c>
      <c r="J377" s="110" t="s">
        <v>14</v>
      </c>
      <c r="K377" s="109" t="s">
        <v>15</v>
      </c>
    </row>
    <row r="378" spans="3:11" ht="51" x14ac:dyDescent="0.2">
      <c r="C378" s="26">
        <v>5.3</v>
      </c>
      <c r="D378" s="37" t="s">
        <v>106</v>
      </c>
      <c r="E378" s="111" t="s">
        <v>103</v>
      </c>
      <c r="F378" s="112">
        <f>+ROUND(H378+I378+J378+K378,0)</f>
        <v>18815</v>
      </c>
      <c r="H378" s="113">
        <f>+H387</f>
        <v>806.82</v>
      </c>
      <c r="I378" s="113">
        <f>+I387</f>
        <v>6992.88</v>
      </c>
      <c r="J378" s="113">
        <f>+J387</f>
        <v>8068.2</v>
      </c>
      <c r="K378" s="113">
        <f>+K387</f>
        <v>2946.69</v>
      </c>
    </row>
    <row r="379" spans="3:11" x14ac:dyDescent="0.2">
      <c r="C379" s="32" t="s">
        <v>18</v>
      </c>
      <c r="D379" s="33" t="s">
        <v>19</v>
      </c>
      <c r="E379" s="34" t="s">
        <v>10</v>
      </c>
      <c r="F379" s="35" t="s">
        <v>20</v>
      </c>
      <c r="G379" s="46" t="s">
        <v>21</v>
      </c>
      <c r="H379" s="23" t="s">
        <v>12</v>
      </c>
      <c r="I379" s="23" t="s">
        <v>13</v>
      </c>
      <c r="J379" s="24" t="s">
        <v>14</v>
      </c>
      <c r="K379" s="23" t="s">
        <v>15</v>
      </c>
    </row>
    <row r="380" spans="3:11" x14ac:dyDescent="0.2">
      <c r="C380" s="36" t="s">
        <v>28</v>
      </c>
      <c r="D380" s="37" t="str">
        <f>VLOOKUP(C380,[1]Insumos!A:D,2,0)</f>
        <v>Herramienta Menor General</v>
      </c>
      <c r="E380" s="36" t="s">
        <v>29</v>
      </c>
      <c r="F380" s="38">
        <f>+J386</f>
        <v>8068.2</v>
      </c>
      <c r="G380" s="100">
        <v>0.1</v>
      </c>
      <c r="H380" s="30">
        <f>+G380*F380</f>
        <v>806.82</v>
      </c>
      <c r="I380" s="30">
        <v>0</v>
      </c>
      <c r="J380" s="30">
        <v>0</v>
      </c>
      <c r="K380" s="30">
        <v>0</v>
      </c>
    </row>
    <row r="381" spans="3:11" x14ac:dyDescent="0.2">
      <c r="C381" s="36">
        <v>6.15</v>
      </c>
      <c r="D381" s="37" t="str">
        <f>VLOOKUP(C381,[1]Insumos!A:D,2,0)</f>
        <v>Perfilería metálica</v>
      </c>
      <c r="E381" s="36" t="str">
        <f>VLOOKUP(C381,[1]Insumos!A:D,3,0)</f>
        <v>Kg</v>
      </c>
      <c r="F381" s="115">
        <f>VLOOKUP(D381,[1]Insumos!B:E,3,0)</f>
        <v>3900</v>
      </c>
      <c r="G381" s="47">
        <v>1</v>
      </c>
      <c r="H381" s="30">
        <v>0</v>
      </c>
      <c r="I381" s="30">
        <f>+G381*F381</f>
        <v>3900</v>
      </c>
      <c r="J381" s="30">
        <v>0</v>
      </c>
      <c r="K381" s="30">
        <v>0</v>
      </c>
    </row>
    <row r="382" spans="3:11" x14ac:dyDescent="0.2">
      <c r="C382" s="56" t="s">
        <v>107</v>
      </c>
      <c r="D382" s="37" t="str">
        <f>VLOOKUP(C382,[1]Insumos!A:D,2,0)</f>
        <v>Soldadura 6013</v>
      </c>
      <c r="E382" s="36" t="str">
        <f>VLOOKUP(C382,[1]Insumos!A:D,3,0)</f>
        <v>kg</v>
      </c>
      <c r="F382" s="38">
        <f>VLOOKUP(C382,[1]Insumos!A:D,4,0)</f>
        <v>8128.8</v>
      </c>
      <c r="G382" s="47">
        <v>0.1</v>
      </c>
      <c r="H382" s="30">
        <v>0</v>
      </c>
      <c r="I382" s="30">
        <f>+G382*F382</f>
        <v>812.88000000000011</v>
      </c>
      <c r="J382" s="30">
        <v>0</v>
      </c>
      <c r="K382" s="30">
        <v>0</v>
      </c>
    </row>
    <row r="383" spans="3:11" x14ac:dyDescent="0.2">
      <c r="C383" s="56" t="s">
        <v>24</v>
      </c>
      <c r="D383" s="37" t="str">
        <f>VLOOKUP(C383,[1]Insumos!A:D,2,0)</f>
        <v>Transporte Camioneta hasta 1.5 Toneladas</v>
      </c>
      <c r="E383" s="36" t="str">
        <f>VLOOKUP(C383,[1]Insumos!A:D,3,0)</f>
        <v>Día</v>
      </c>
      <c r="F383" s="38">
        <f>VLOOKUP(C383,[1]Insumos!A:D,4,0)</f>
        <v>147334.5</v>
      </c>
      <c r="G383" s="47">
        <v>0.02</v>
      </c>
      <c r="H383" s="30"/>
      <c r="I383" s="30"/>
      <c r="J383" s="30"/>
      <c r="K383" s="30">
        <f>+G383*F383</f>
        <v>2946.69</v>
      </c>
    </row>
    <row r="384" spans="3:11" x14ac:dyDescent="0.2">
      <c r="C384" s="56" t="s">
        <v>108</v>
      </c>
      <c r="D384" s="37" t="str">
        <f>VLOOKUP(C384,[1]Insumos!A:D,2,0)</f>
        <v>Anticorrosivo premium</v>
      </c>
      <c r="E384" s="36" t="str">
        <f>VLOOKUP(C384,[1]Insumos!A:D,3,0)</f>
        <v xml:space="preserve">Gal </v>
      </c>
      <c r="F384" s="38">
        <f>VLOOKUP(C384,[1]Insumos!A:D,4,0)</f>
        <v>45000</v>
      </c>
      <c r="G384" s="47">
        <v>0.02</v>
      </c>
      <c r="H384" s="30"/>
      <c r="I384" s="30">
        <f t="shared" ref="I384:I385" si="17">+G384*F384</f>
        <v>900</v>
      </c>
      <c r="J384" s="30"/>
      <c r="K384" s="30"/>
    </row>
    <row r="385" spans="3:11" x14ac:dyDescent="0.2">
      <c r="C385" s="56" t="s">
        <v>109</v>
      </c>
      <c r="D385" s="37" t="str">
        <f>VLOOKUP(C385,[1]Insumos!A:D,2,0)</f>
        <v>Pintura para estructura metálica</v>
      </c>
      <c r="E385" s="36" t="str">
        <f>VLOOKUP(C385,[1]Insumos!A:D,3,0)</f>
        <v>gal</v>
      </c>
      <c r="F385" s="38">
        <f>VLOOKUP(C385,[1]Insumos!A:D,4,0)</f>
        <v>46000</v>
      </c>
      <c r="G385" s="47">
        <v>0.03</v>
      </c>
      <c r="H385" s="30"/>
      <c r="I385" s="30">
        <f t="shared" si="17"/>
        <v>1380</v>
      </c>
      <c r="J385" s="30"/>
      <c r="K385" s="30"/>
    </row>
    <row r="386" spans="3:11" x14ac:dyDescent="0.2">
      <c r="C386" s="36"/>
      <c r="D386" s="37" t="str">
        <f>+[1]Personal!A39</f>
        <v>M.O. especializada estrcutura metalica</v>
      </c>
      <c r="E386" s="36" t="str">
        <f>+[1]Personal!B39</f>
        <v>hr</v>
      </c>
      <c r="F386" s="38">
        <f>+[1]Personal!C39</f>
        <v>26894</v>
      </c>
      <c r="G386" s="47">
        <v>0.3</v>
      </c>
      <c r="H386" s="30">
        <v>0</v>
      </c>
      <c r="I386" s="30">
        <v>0</v>
      </c>
      <c r="J386" s="30">
        <f>+G386*F386</f>
        <v>8068.2</v>
      </c>
      <c r="K386" s="30">
        <v>0</v>
      </c>
    </row>
    <row r="387" spans="3:11" x14ac:dyDescent="0.2">
      <c r="H387" s="30">
        <f>SUM(H380:H386)</f>
        <v>806.82</v>
      </c>
      <c r="I387" s="30">
        <f>SUM(I380:I386)</f>
        <v>6992.88</v>
      </c>
      <c r="J387" s="30">
        <f>SUM(J380:J386)</f>
        <v>8068.2</v>
      </c>
      <c r="K387" s="30">
        <f>SUM(K380:K386)</f>
        <v>2946.69</v>
      </c>
    </row>
    <row r="388" spans="3:11" x14ac:dyDescent="0.2">
      <c r="H388" s="55"/>
      <c r="I388" s="55"/>
      <c r="J388" s="55"/>
      <c r="K388" s="55"/>
    </row>
    <row r="389" spans="3:11" ht="26.25" x14ac:dyDescent="0.4">
      <c r="C389" s="116" t="s">
        <v>110</v>
      </c>
      <c r="D389" s="117"/>
      <c r="E389" s="117"/>
      <c r="F389" s="117"/>
      <c r="G389" s="117"/>
      <c r="H389" s="117"/>
      <c r="I389" s="117"/>
      <c r="J389" s="117"/>
      <c r="K389" s="118"/>
    </row>
    <row r="390" spans="3:11" x14ac:dyDescent="0.2">
      <c r="C390" s="106" t="s">
        <v>8</v>
      </c>
      <c r="D390" s="107" t="s">
        <v>9</v>
      </c>
      <c r="E390" s="106" t="s">
        <v>10</v>
      </c>
      <c r="F390" s="108" t="s">
        <v>11</v>
      </c>
      <c r="G390" s="31"/>
      <c r="H390" s="109" t="s">
        <v>12</v>
      </c>
      <c r="I390" s="109" t="s">
        <v>13</v>
      </c>
      <c r="J390" s="110" t="s">
        <v>14</v>
      </c>
      <c r="K390" s="109" t="s">
        <v>15</v>
      </c>
    </row>
    <row r="391" spans="3:11" ht="36.75" customHeight="1" x14ac:dyDescent="0.2">
      <c r="C391" s="26">
        <v>6.1</v>
      </c>
      <c r="D391" s="37" t="s">
        <v>111</v>
      </c>
      <c r="E391" s="111" t="s">
        <v>35</v>
      </c>
      <c r="F391" s="29">
        <f>ROUND(SUM(H400:K400,0),0)</f>
        <v>624573</v>
      </c>
      <c r="H391" s="30">
        <f>+H400</f>
        <v>39492.5</v>
      </c>
      <c r="I391" s="30">
        <f>+I400</f>
        <v>413645</v>
      </c>
      <c r="J391" s="30">
        <f>+J400</f>
        <v>170925</v>
      </c>
      <c r="K391" s="30">
        <f>+K400</f>
        <v>510</v>
      </c>
    </row>
    <row r="392" spans="3:11" x14ac:dyDescent="0.2">
      <c r="C392" s="32" t="s">
        <v>18</v>
      </c>
      <c r="D392" s="33" t="s">
        <v>19</v>
      </c>
      <c r="E392" s="34" t="s">
        <v>10</v>
      </c>
      <c r="F392" s="35" t="s">
        <v>20</v>
      </c>
      <c r="G392" s="46" t="s">
        <v>21</v>
      </c>
      <c r="H392" s="23" t="s">
        <v>12</v>
      </c>
      <c r="I392" s="23" t="s">
        <v>13</v>
      </c>
      <c r="J392" s="24" t="s">
        <v>14</v>
      </c>
      <c r="K392" s="23" t="s">
        <v>15</v>
      </c>
    </row>
    <row r="393" spans="3:11" x14ac:dyDescent="0.2">
      <c r="C393" s="36" t="s">
        <v>28</v>
      </c>
      <c r="D393" s="37" t="str">
        <f>VLOOKUP(C393,[1]Insumos!A:D,2,0)</f>
        <v>Herramienta Menor General</v>
      </c>
      <c r="E393" s="36" t="s">
        <v>29</v>
      </c>
      <c r="F393" s="38">
        <f>+J398</f>
        <v>170925</v>
      </c>
      <c r="G393" s="119">
        <v>0.1</v>
      </c>
      <c r="H393" s="30">
        <f>+G393*F393</f>
        <v>17092.5</v>
      </c>
      <c r="I393" s="30"/>
      <c r="J393" s="30">
        <v>0</v>
      </c>
      <c r="K393" s="30">
        <v>0</v>
      </c>
    </row>
    <row r="394" spans="3:11" x14ac:dyDescent="0.2">
      <c r="C394" s="22">
        <v>28</v>
      </c>
      <c r="D394" s="37" t="str">
        <f>VLOOKUP(C394,[1]Insumos!A:D,2,0)</f>
        <v>Concreto Clase II (21 Mpa)  Producido en Obra</v>
      </c>
      <c r="E394" s="36" t="str">
        <f>VLOOKUP(C394,[1]Insumos!A:D,3,0)</f>
        <v>m3</v>
      </c>
      <c r="F394" s="38">
        <f>VLOOKUP(C394,[1]Insumos!A:D,4,0)</f>
        <v>411635</v>
      </c>
      <c r="G394" s="36">
        <v>1</v>
      </c>
      <c r="H394" s="30"/>
      <c r="I394" s="30">
        <f>+G394*F394</f>
        <v>411635</v>
      </c>
      <c r="J394" s="30">
        <v>0</v>
      </c>
      <c r="K394" s="30">
        <v>0</v>
      </c>
    </row>
    <row r="395" spans="3:11" x14ac:dyDescent="0.2">
      <c r="C395" s="56" t="s">
        <v>112</v>
      </c>
      <c r="D395" s="37" t="str">
        <f>VLOOKUP(C395,[1]Insumos!A:D,2,0)</f>
        <v>Peldaños en 3/4 de FC=420 MPA incluye perforación y anclaje</v>
      </c>
      <c r="E395" s="36" t="str">
        <f>VLOOKUP(C395,[1]Insumos!A:D,3,0)</f>
        <v>un</v>
      </c>
      <c r="F395" s="38">
        <f>VLOOKUP(C395,[1]Insumos!A:D,4,0)</f>
        <v>2800</v>
      </c>
      <c r="G395" s="36">
        <v>8</v>
      </c>
      <c r="H395" s="30">
        <f>+F395*G395</f>
        <v>22400</v>
      </c>
      <c r="I395" s="30"/>
      <c r="J395" s="30">
        <v>0</v>
      </c>
      <c r="K395" s="30">
        <v>0</v>
      </c>
    </row>
    <row r="396" spans="3:11" x14ac:dyDescent="0.2">
      <c r="C396" s="56">
        <v>26.126999999999999</v>
      </c>
      <c r="D396" s="37" t="str">
        <f>VLOOKUP(C396,[1]Insumos!A:D,2,0)</f>
        <v>Acarreo interno</v>
      </c>
      <c r="E396" s="36" t="str">
        <f>VLOOKUP(C396,[1]Insumos!A:D,3,0)</f>
        <v>m3</v>
      </c>
      <c r="F396" s="38">
        <f>VLOOKUP(C396,[1]Insumos!A:D,4,0)</f>
        <v>1700</v>
      </c>
      <c r="G396" s="36">
        <v>0.3</v>
      </c>
      <c r="H396" s="30">
        <v>0</v>
      </c>
      <c r="I396" s="30">
        <v>0</v>
      </c>
      <c r="J396" s="30">
        <v>0</v>
      </c>
      <c r="K396" s="30">
        <f>+G396*F396</f>
        <v>510</v>
      </c>
    </row>
    <row r="397" spans="3:11" x14ac:dyDescent="0.2">
      <c r="C397" s="36" t="s">
        <v>72</v>
      </c>
      <c r="D397" s="37" t="str">
        <f>VLOOKUP(C397,[1]Insumos!A:D,2,0)</f>
        <v>Formaleta en madera para para cámara cuadrada</v>
      </c>
      <c r="E397" s="36" t="str">
        <f>VLOOKUP(C397,[1]Insumos!A:D,3,0)</f>
        <v>Día</v>
      </c>
      <c r="F397" s="38">
        <f>VLOOKUP(C397,[1]Insumos!A:D,4,0)</f>
        <v>10050</v>
      </c>
      <c r="G397" s="36">
        <v>0.2</v>
      </c>
      <c r="H397" s="30"/>
      <c r="I397" s="30">
        <f>+G397*F397</f>
        <v>2010</v>
      </c>
      <c r="J397" s="30"/>
      <c r="K397" s="30"/>
    </row>
    <row r="398" spans="3:11" x14ac:dyDescent="0.2">
      <c r="C398" s="36"/>
      <c r="D398" s="37" t="str">
        <f>+[1]Personal!A32</f>
        <v>Cuadrilla III (1 of + 1 ay p +  4 ay)</v>
      </c>
      <c r="E398" s="36" t="str">
        <f>+[1]Personal!B32</f>
        <v>hr</v>
      </c>
      <c r="F398" s="38">
        <f>+[1]Personal!C32</f>
        <v>56975</v>
      </c>
      <c r="G398" s="36">
        <v>3</v>
      </c>
      <c r="H398" s="30">
        <v>0</v>
      </c>
      <c r="I398" s="30"/>
      <c r="J398" s="30">
        <f>+G398*F398</f>
        <v>170925</v>
      </c>
      <c r="K398" s="30"/>
    </row>
    <row r="399" spans="3:11" x14ac:dyDescent="0.2">
      <c r="C399" s="44"/>
      <c r="D399" s="43"/>
      <c r="E399" s="44"/>
      <c r="F399" s="45"/>
      <c r="G399" s="44"/>
      <c r="H399" s="55"/>
      <c r="I399" s="55"/>
      <c r="J399" s="55"/>
      <c r="K399" s="55"/>
    </row>
    <row r="400" spans="3:11" x14ac:dyDescent="0.2">
      <c r="D400" s="43"/>
      <c r="E400" s="44"/>
      <c r="F400" s="45"/>
      <c r="H400" s="55">
        <f>+SUM(H393:H398)</f>
        <v>39492.5</v>
      </c>
      <c r="I400" s="55">
        <f>+SUM(I393:I398)</f>
        <v>413645</v>
      </c>
      <c r="J400" s="55">
        <f>+SUM(J393:J398)</f>
        <v>170925</v>
      </c>
      <c r="K400" s="55">
        <f>+SUM(K393:K398)</f>
        <v>510</v>
      </c>
    </row>
    <row r="401" spans="3:11" x14ac:dyDescent="0.2">
      <c r="D401" s="43"/>
      <c r="E401" s="44"/>
      <c r="F401" s="45"/>
      <c r="H401" s="55"/>
      <c r="I401" s="55"/>
      <c r="J401" s="55"/>
      <c r="K401" s="55"/>
    </row>
    <row r="402" spans="3:11" x14ac:dyDescent="0.2">
      <c r="C402" s="106" t="s">
        <v>8</v>
      </c>
      <c r="D402" s="107" t="s">
        <v>9</v>
      </c>
      <c r="E402" s="106" t="s">
        <v>10</v>
      </c>
      <c r="F402" s="108" t="s">
        <v>11</v>
      </c>
      <c r="G402" s="31"/>
      <c r="H402" s="109" t="s">
        <v>12</v>
      </c>
      <c r="I402" s="109" t="s">
        <v>13</v>
      </c>
      <c r="J402" s="110" t="s">
        <v>14</v>
      </c>
      <c r="K402" s="109" t="s">
        <v>15</v>
      </c>
    </row>
    <row r="403" spans="3:11" ht="25.5" x14ac:dyDescent="0.2">
      <c r="C403" s="26">
        <v>6.2</v>
      </c>
      <c r="D403" s="37" t="s">
        <v>113</v>
      </c>
      <c r="E403" s="111" t="s">
        <v>69</v>
      </c>
      <c r="F403" s="29">
        <f>ROUND(SUM(H403:K403,0),0)</f>
        <v>627459</v>
      </c>
      <c r="H403" s="30">
        <f>+H410</f>
        <v>2689.4</v>
      </c>
      <c r="I403" s="30">
        <f t="shared" ref="I403:K403" si="18">+I410</f>
        <v>594418.5</v>
      </c>
      <c r="J403" s="30">
        <f t="shared" si="18"/>
        <v>26894</v>
      </c>
      <c r="K403" s="30">
        <f t="shared" si="18"/>
        <v>3456.69</v>
      </c>
    </row>
    <row r="404" spans="3:11" x14ac:dyDescent="0.2">
      <c r="C404" s="32" t="s">
        <v>18</v>
      </c>
      <c r="D404" s="33" t="s">
        <v>19</v>
      </c>
      <c r="E404" s="34" t="s">
        <v>10</v>
      </c>
      <c r="F404" s="35" t="s">
        <v>20</v>
      </c>
      <c r="G404" s="46" t="s">
        <v>21</v>
      </c>
      <c r="H404" s="23" t="s">
        <v>12</v>
      </c>
      <c r="I404" s="23" t="s">
        <v>13</v>
      </c>
      <c r="J404" s="24" t="s">
        <v>14</v>
      </c>
      <c r="K404" s="23" t="s">
        <v>15</v>
      </c>
    </row>
    <row r="405" spans="3:11" x14ac:dyDescent="0.2">
      <c r="C405" s="56" t="s">
        <v>63</v>
      </c>
      <c r="D405" s="37" t="str">
        <f>VLOOKUP(C405,[1]Insumos!A:D,2,0)</f>
        <v>AroTapa y tapa Hierro Ductil D=0,60 m</v>
      </c>
      <c r="E405" s="36" t="str">
        <f>VLOOKUP(C405,[1]Insumos!A:D,3,0)</f>
        <v>Un</v>
      </c>
      <c r="F405" s="38">
        <f>VLOOKUP(C405,[1]Insumos!A:D,4,0)</f>
        <v>594418.5</v>
      </c>
      <c r="G405" s="36">
        <v>1</v>
      </c>
      <c r="H405" s="30"/>
      <c r="I405" s="30">
        <f>+F405*G405</f>
        <v>594418.5</v>
      </c>
      <c r="J405" s="30"/>
      <c r="K405" s="30"/>
    </row>
    <row r="406" spans="3:11" x14ac:dyDescent="0.2">
      <c r="C406" s="36" t="s">
        <v>28</v>
      </c>
      <c r="D406" s="37" t="str">
        <f>VLOOKUP(C406,[1]Insumos!A:D,2,0)</f>
        <v>Herramienta Menor General</v>
      </c>
      <c r="E406" s="36" t="s">
        <v>29</v>
      </c>
      <c r="F406" s="38">
        <f>+J407</f>
        <v>26894</v>
      </c>
      <c r="G406" s="119">
        <v>0.1</v>
      </c>
      <c r="H406" s="30">
        <f>+G406*F406</f>
        <v>2689.4</v>
      </c>
      <c r="I406" s="30"/>
      <c r="J406" s="30"/>
      <c r="K406" s="30"/>
    </row>
    <row r="407" spans="3:11" x14ac:dyDescent="0.2">
      <c r="C407" s="36"/>
      <c r="D407" s="37" t="str">
        <f>+[1]Personal!A30</f>
        <v>Cuadrilla II (1 of + 2 ay) Instalación tubería y accesorios</v>
      </c>
      <c r="E407" s="88" t="str">
        <f>+[1]Personal!B30</f>
        <v>hr</v>
      </c>
      <c r="F407" s="38">
        <f>+[1]Personal!C30</f>
        <v>26894</v>
      </c>
      <c r="G407" s="36">
        <v>1</v>
      </c>
      <c r="H407" s="30"/>
      <c r="I407" s="30"/>
      <c r="J407" s="30">
        <f>+G407*F407</f>
        <v>26894</v>
      </c>
      <c r="K407" s="30"/>
    </row>
    <row r="408" spans="3:11" x14ac:dyDescent="0.2">
      <c r="C408" s="56" t="s">
        <v>24</v>
      </c>
      <c r="D408" s="37" t="str">
        <f>VLOOKUP(C408,[1]Insumos!A:D,2,0)</f>
        <v>Transporte Camioneta hasta 1.5 Toneladas</v>
      </c>
      <c r="E408" s="36" t="str">
        <f>VLOOKUP(C408,[1]Insumos!A:D,3,0)</f>
        <v>Día</v>
      </c>
      <c r="F408" s="38">
        <f>VLOOKUP(C408,[1]Insumos!A:D,4,0)</f>
        <v>147334.5</v>
      </c>
      <c r="G408" s="47">
        <v>0.02</v>
      </c>
      <c r="H408" s="30"/>
      <c r="I408" s="30"/>
      <c r="J408" s="30"/>
      <c r="K408" s="30">
        <f>+G408*F408</f>
        <v>2946.69</v>
      </c>
    </row>
    <row r="409" spans="3:11" x14ac:dyDescent="0.2">
      <c r="C409" s="56">
        <v>26.126999999999999</v>
      </c>
      <c r="D409" s="37" t="str">
        <f>VLOOKUP(C409,[1]Insumos!A:D,2,0)</f>
        <v>Acarreo interno</v>
      </c>
      <c r="E409" s="36" t="str">
        <f>VLOOKUP(C409,[1]Insumos!A:D,3,0)</f>
        <v>m3</v>
      </c>
      <c r="F409" s="38">
        <f>VLOOKUP(C409,[1]Insumos!A:D,4,0)</f>
        <v>1700</v>
      </c>
      <c r="G409" s="36">
        <v>0.3</v>
      </c>
      <c r="H409" s="30">
        <v>0</v>
      </c>
      <c r="I409" s="30">
        <v>0</v>
      </c>
      <c r="J409" s="30">
        <v>0</v>
      </c>
      <c r="K409" s="30">
        <f>+G409*F409</f>
        <v>510</v>
      </c>
    </row>
    <row r="410" spans="3:11" x14ac:dyDescent="0.2">
      <c r="D410" s="43"/>
      <c r="E410" s="44"/>
      <c r="F410" s="45"/>
      <c r="H410" s="55">
        <f>+SUM(H405:H407)</f>
        <v>2689.4</v>
      </c>
      <c r="I410" s="55">
        <f>+SUM(I405:I407)</f>
        <v>594418.5</v>
      </c>
      <c r="J410" s="55">
        <f>+SUM(J405:J407)</f>
        <v>26894</v>
      </c>
      <c r="K410" s="55">
        <f>+SUM(K405:K409)</f>
        <v>3456.69</v>
      </c>
    </row>
    <row r="411" spans="3:11" x14ac:dyDescent="0.2">
      <c r="D411" s="43"/>
      <c r="E411" s="44"/>
      <c r="F411" s="45"/>
      <c r="H411" s="55"/>
      <c r="I411" s="55"/>
      <c r="J411" s="55"/>
      <c r="K411" s="55"/>
    </row>
    <row r="412" spans="3:11" x14ac:dyDescent="0.2">
      <c r="D412" s="43"/>
      <c r="E412" s="44"/>
      <c r="F412" s="45"/>
      <c r="H412" s="55"/>
      <c r="I412" s="55"/>
      <c r="J412" s="55"/>
      <c r="K412" s="55"/>
    </row>
    <row r="413" spans="3:11" x14ac:dyDescent="0.2">
      <c r="C413" s="106" t="s">
        <v>8</v>
      </c>
      <c r="D413" s="107" t="s">
        <v>9</v>
      </c>
      <c r="E413" s="106" t="s">
        <v>10</v>
      </c>
      <c r="F413" s="108" t="s">
        <v>11</v>
      </c>
      <c r="G413" s="31"/>
      <c r="H413" s="109" t="s">
        <v>12</v>
      </c>
      <c r="I413" s="109" t="s">
        <v>13</v>
      </c>
      <c r="J413" s="110" t="s">
        <v>14</v>
      </c>
      <c r="K413" s="109" t="s">
        <v>15</v>
      </c>
    </row>
    <row r="414" spans="3:11" ht="63.75" x14ac:dyDescent="0.2">
      <c r="C414" s="26">
        <v>6.3</v>
      </c>
      <c r="D414" s="37" t="s">
        <v>114</v>
      </c>
      <c r="E414" s="111" t="s">
        <v>69</v>
      </c>
      <c r="F414" s="29">
        <f>ROUND(SUM(H414:K414,0),0)</f>
        <v>624654</v>
      </c>
      <c r="H414" s="30">
        <f>+H421</f>
        <v>13447</v>
      </c>
      <c r="I414" s="30">
        <f t="shared" ref="I414" si="19">+I421</f>
        <v>473620</v>
      </c>
      <c r="J414" s="30">
        <f>+J421</f>
        <v>134640</v>
      </c>
      <c r="K414" s="30">
        <f>+K421</f>
        <v>2946.69</v>
      </c>
    </row>
    <row r="415" spans="3:11" x14ac:dyDescent="0.2">
      <c r="C415" s="32" t="s">
        <v>18</v>
      </c>
      <c r="D415" s="33" t="s">
        <v>19</v>
      </c>
      <c r="E415" s="34" t="s">
        <v>10</v>
      </c>
      <c r="F415" s="35" t="s">
        <v>20</v>
      </c>
      <c r="G415" s="46" t="s">
        <v>21</v>
      </c>
      <c r="H415" s="23" t="s">
        <v>12</v>
      </c>
      <c r="I415" s="23" t="s">
        <v>13</v>
      </c>
      <c r="J415" s="24" t="s">
        <v>14</v>
      </c>
      <c r="K415" s="23" t="s">
        <v>15</v>
      </c>
    </row>
    <row r="416" spans="3:11" ht="25.5" x14ac:dyDescent="0.2">
      <c r="C416" s="56" t="s">
        <v>115</v>
      </c>
      <c r="D416" s="37" t="str">
        <f>VLOOKUP(C416,[1]Insumos!A:D,2,0)</f>
        <v>Compuerta PRFV tipo guillotina 0.6m de ancho por 0.7 m de alto</v>
      </c>
      <c r="E416" s="36" t="str">
        <f>VLOOKUP(C416,[1]Insumos!A:D,3,0)</f>
        <v>un</v>
      </c>
      <c r="F416" s="38">
        <f>VLOOKUP(C416,[1]Insumos!A:D,4,0)</f>
        <v>473620</v>
      </c>
      <c r="G416" s="36">
        <v>1</v>
      </c>
      <c r="H416" s="30"/>
      <c r="I416" s="30">
        <f>+F416*G416</f>
        <v>473620</v>
      </c>
      <c r="J416" s="30"/>
      <c r="K416" s="30"/>
    </row>
    <row r="417" spans="3:11" x14ac:dyDescent="0.2">
      <c r="C417" s="36" t="s">
        <v>28</v>
      </c>
      <c r="D417" s="37" t="str">
        <f>VLOOKUP(C417,[1]Insumos!A:D,2,0)</f>
        <v>Herramienta Menor General</v>
      </c>
      <c r="E417" s="36" t="s">
        <v>29</v>
      </c>
      <c r="F417" s="38">
        <f>+J420</f>
        <v>134470</v>
      </c>
      <c r="G417" s="119">
        <v>0.1</v>
      </c>
      <c r="H417" s="30">
        <f>+G417*F417</f>
        <v>13447</v>
      </c>
      <c r="I417" s="30"/>
      <c r="J417" s="30"/>
      <c r="K417" s="30"/>
    </row>
    <row r="418" spans="3:11" x14ac:dyDescent="0.2">
      <c r="C418" s="56" t="s">
        <v>24</v>
      </c>
      <c r="D418" s="37" t="str">
        <f>VLOOKUP(C418,[1]Insumos!A:D,2,0)</f>
        <v>Transporte Camioneta hasta 1.5 Toneladas</v>
      </c>
      <c r="E418" s="36" t="str">
        <f>VLOOKUP(C418,[1]Insumos!A:D,3,0)</f>
        <v>Día</v>
      </c>
      <c r="F418" s="38">
        <f>VLOOKUP(C418,[1]Insumos!A:D,4,0)</f>
        <v>147334.5</v>
      </c>
      <c r="G418" s="47">
        <v>0.02</v>
      </c>
      <c r="H418" s="30"/>
      <c r="I418" s="30"/>
      <c r="J418" s="30"/>
      <c r="K418" s="30">
        <f>+G418*F418</f>
        <v>2946.69</v>
      </c>
    </row>
    <row r="419" spans="3:11" x14ac:dyDescent="0.2">
      <c r="C419" s="36">
        <v>26.126999999999999</v>
      </c>
      <c r="D419" s="37" t="str">
        <f>VLOOKUP(C419,[1]Insumos!A:D,2,0)</f>
        <v>Acarreo interno</v>
      </c>
      <c r="E419" s="36" t="str">
        <f>VLOOKUP(C419,[1]Insumos!A:D,3,0)</f>
        <v>m3</v>
      </c>
      <c r="F419" s="38">
        <f>VLOOKUP(C419,[1]Insumos!A:D,4,0)</f>
        <v>1700</v>
      </c>
      <c r="G419" s="47">
        <v>0.1</v>
      </c>
      <c r="H419" s="30"/>
      <c r="I419" s="30"/>
      <c r="J419" s="30">
        <f>+G419*F419</f>
        <v>170</v>
      </c>
      <c r="K419" s="30"/>
    </row>
    <row r="420" spans="3:11" x14ac:dyDescent="0.2">
      <c r="C420" s="36"/>
      <c r="D420" s="37" t="str">
        <f>+[1]Personal!A30</f>
        <v>Cuadrilla II (1 of + 2 ay) Instalación tubería y accesorios</v>
      </c>
      <c r="E420" s="88" t="str">
        <f>+[1]Personal!B30</f>
        <v>hr</v>
      </c>
      <c r="F420" s="38">
        <f>+[1]Personal!C30</f>
        <v>26894</v>
      </c>
      <c r="G420" s="36">
        <v>5</v>
      </c>
      <c r="H420" s="30"/>
      <c r="I420" s="30"/>
      <c r="J420" s="30">
        <f>+G420*F420</f>
        <v>134470</v>
      </c>
      <c r="K420" s="30"/>
    </row>
    <row r="421" spans="3:11" x14ac:dyDescent="0.2">
      <c r="D421" s="43"/>
      <c r="E421" s="44"/>
      <c r="F421" s="45"/>
      <c r="H421" s="55">
        <f>+SUM(H416:H420)</f>
        <v>13447</v>
      </c>
      <c r="I421" s="55">
        <f>+SUM(I416:I420)</f>
        <v>473620</v>
      </c>
      <c r="J421" s="55">
        <f>+SUM(J416:J420)</f>
        <v>134640</v>
      </c>
      <c r="K421" s="55">
        <f>+SUM(K415:K420)</f>
        <v>2946.69</v>
      </c>
    </row>
    <row r="422" spans="3:11" x14ac:dyDescent="0.2">
      <c r="D422" s="43"/>
      <c r="E422" s="44"/>
      <c r="F422" s="45"/>
      <c r="H422" s="55"/>
      <c r="I422" s="55"/>
      <c r="J422" s="55"/>
      <c r="K422" s="55"/>
    </row>
    <row r="423" spans="3:11" x14ac:dyDescent="0.2">
      <c r="D423" s="43"/>
      <c r="E423" s="44"/>
      <c r="F423" s="45"/>
      <c r="H423" s="55"/>
      <c r="I423" s="55"/>
      <c r="J423" s="55"/>
      <c r="K423" s="55"/>
    </row>
    <row r="424" spans="3:11" x14ac:dyDescent="0.2">
      <c r="C424" s="106" t="s">
        <v>8</v>
      </c>
      <c r="D424" s="107" t="s">
        <v>9</v>
      </c>
      <c r="E424" s="106" t="s">
        <v>10</v>
      </c>
      <c r="F424" s="108" t="s">
        <v>11</v>
      </c>
      <c r="G424" s="31"/>
      <c r="H424" s="109" t="s">
        <v>12</v>
      </c>
      <c r="I424" s="109" t="s">
        <v>13</v>
      </c>
      <c r="J424" s="110" t="s">
        <v>14</v>
      </c>
      <c r="K424" s="109" t="s">
        <v>15</v>
      </c>
    </row>
    <row r="425" spans="3:11" ht="63.75" x14ac:dyDescent="0.2">
      <c r="C425" s="26">
        <v>6.4</v>
      </c>
      <c r="D425" s="37" t="s">
        <v>116</v>
      </c>
      <c r="E425" s="111" t="s">
        <v>69</v>
      </c>
      <c r="F425" s="29">
        <f>ROUND(SUM(H425:K425,0),0)</f>
        <v>297453</v>
      </c>
      <c r="H425" s="30">
        <f>+H432</f>
        <v>5378.8</v>
      </c>
      <c r="I425" s="30">
        <f t="shared" ref="I425:K425" si="20">+I432</f>
        <v>235000</v>
      </c>
      <c r="J425" s="30">
        <f t="shared" si="20"/>
        <v>54128</v>
      </c>
      <c r="K425" s="30">
        <f t="shared" si="20"/>
        <v>2946.69</v>
      </c>
    </row>
    <row r="426" spans="3:11" x14ac:dyDescent="0.2">
      <c r="C426" s="32" t="s">
        <v>18</v>
      </c>
      <c r="D426" s="33" t="s">
        <v>19</v>
      </c>
      <c r="E426" s="34" t="s">
        <v>10</v>
      </c>
      <c r="F426" s="35" t="s">
        <v>20</v>
      </c>
      <c r="G426" s="46" t="s">
        <v>21</v>
      </c>
      <c r="H426" s="23" t="s">
        <v>12</v>
      </c>
      <c r="I426" s="23" t="s">
        <v>13</v>
      </c>
      <c r="J426" s="24" t="s">
        <v>14</v>
      </c>
      <c r="K426" s="23" t="s">
        <v>15</v>
      </c>
    </row>
    <row r="427" spans="3:11" ht="25.5" x14ac:dyDescent="0.2">
      <c r="C427" s="56">
        <v>21.44</v>
      </c>
      <c r="D427" s="37" t="str">
        <f>VLOOKUP(C427,[1]Insumos!A:D,2,0)</f>
        <v>Compuerta PRFV tipo guillotina 0.20m de ancho por 0.9m de alto</v>
      </c>
      <c r="E427" s="36" t="str">
        <f>VLOOKUP(C427,[1]Insumos!A:D,3,0)</f>
        <v>un</v>
      </c>
      <c r="F427" s="38">
        <f>VLOOKUP(C427,[1]Insumos!A:D,4,0)</f>
        <v>235000</v>
      </c>
      <c r="G427" s="36">
        <v>1</v>
      </c>
      <c r="H427" s="30"/>
      <c r="I427" s="30">
        <f>+F427*G427</f>
        <v>235000</v>
      </c>
      <c r="J427" s="30"/>
      <c r="K427" s="30"/>
    </row>
    <row r="428" spans="3:11" x14ac:dyDescent="0.2">
      <c r="C428" s="36" t="s">
        <v>28</v>
      </c>
      <c r="D428" s="37" t="str">
        <f>VLOOKUP(C428,[1]Insumos!A:D,2,0)</f>
        <v>Herramienta Menor General</v>
      </c>
      <c r="E428" s="36" t="s">
        <v>29</v>
      </c>
      <c r="F428" s="38">
        <f>+J431</f>
        <v>53788</v>
      </c>
      <c r="G428" s="119">
        <v>0.1</v>
      </c>
      <c r="H428" s="30">
        <f>+G428*F428</f>
        <v>5378.8</v>
      </c>
      <c r="I428" s="30"/>
      <c r="J428" s="30"/>
      <c r="K428" s="30"/>
    </row>
    <row r="429" spans="3:11" x14ac:dyDescent="0.2">
      <c r="C429" s="56" t="s">
        <v>24</v>
      </c>
      <c r="D429" s="37" t="str">
        <f>VLOOKUP(C429,[1]Insumos!A:D,2,0)</f>
        <v>Transporte Camioneta hasta 1.5 Toneladas</v>
      </c>
      <c r="E429" s="36" t="str">
        <f>VLOOKUP(C429,[1]Insumos!A:D,3,0)</f>
        <v>Día</v>
      </c>
      <c r="F429" s="38">
        <f>VLOOKUP(C429,[1]Insumos!A:D,4,0)</f>
        <v>147334.5</v>
      </c>
      <c r="G429" s="47">
        <v>0.02</v>
      </c>
      <c r="H429" s="30"/>
      <c r="I429" s="30"/>
      <c r="J429" s="30"/>
      <c r="K429" s="30">
        <f>+G429*F429</f>
        <v>2946.69</v>
      </c>
    </row>
    <row r="430" spans="3:11" x14ac:dyDescent="0.2">
      <c r="C430" s="36">
        <v>26.126999999999999</v>
      </c>
      <c r="D430" s="37" t="str">
        <f>VLOOKUP(C430,[1]Insumos!A:D,2,0)</f>
        <v>Acarreo interno</v>
      </c>
      <c r="E430" s="36" t="str">
        <f>VLOOKUP(C430,[1]Insumos!A:D,3,0)</f>
        <v>m3</v>
      </c>
      <c r="F430" s="38">
        <f>VLOOKUP(C430,[1]Insumos!A:D,4,0)</f>
        <v>1700</v>
      </c>
      <c r="G430" s="47">
        <v>0.2</v>
      </c>
      <c r="H430" s="30"/>
      <c r="I430" s="30"/>
      <c r="J430" s="30">
        <f>+G430*F430</f>
        <v>340</v>
      </c>
      <c r="K430" s="30"/>
    </row>
    <row r="431" spans="3:11" x14ac:dyDescent="0.2">
      <c r="C431" s="36"/>
      <c r="D431" s="37" t="str">
        <f>+[1]Personal!A30</f>
        <v>Cuadrilla II (1 of + 2 ay) Instalación tubería y accesorios</v>
      </c>
      <c r="E431" s="88" t="str">
        <f>+[1]Personal!B30</f>
        <v>hr</v>
      </c>
      <c r="F431" s="38">
        <f>+[1]Personal!C30</f>
        <v>26894</v>
      </c>
      <c r="G431" s="36">
        <v>2</v>
      </c>
      <c r="H431" s="30"/>
      <c r="I431" s="30"/>
      <c r="J431" s="30">
        <f>+G431*F431</f>
        <v>53788</v>
      </c>
      <c r="K431" s="30"/>
    </row>
    <row r="432" spans="3:11" x14ac:dyDescent="0.2">
      <c r="D432" s="43"/>
      <c r="E432" s="44"/>
      <c r="F432" s="45"/>
      <c r="H432" s="55">
        <f>+SUM(H427:H431)</f>
        <v>5378.8</v>
      </c>
      <c r="I432" s="55">
        <f>+SUM(I427:I431)</f>
        <v>235000</v>
      </c>
      <c r="J432" s="55">
        <f>+SUM(J427:J431)</f>
        <v>54128</v>
      </c>
      <c r="K432" s="55">
        <f>+SUM(K427:K431)</f>
        <v>2946.69</v>
      </c>
    </row>
    <row r="433" spans="3:11" x14ac:dyDescent="0.2">
      <c r="D433" s="43"/>
      <c r="E433" s="44"/>
      <c r="F433" s="45"/>
      <c r="H433" s="55"/>
      <c r="I433" s="55"/>
      <c r="J433" s="55"/>
      <c r="K433" s="55"/>
    </row>
    <row r="434" spans="3:11" x14ac:dyDescent="0.2">
      <c r="D434" s="43"/>
      <c r="E434" s="44"/>
      <c r="F434" s="45"/>
      <c r="H434" s="55"/>
      <c r="I434" s="55"/>
      <c r="J434" s="55"/>
      <c r="K434" s="55"/>
    </row>
    <row r="435" spans="3:11" x14ac:dyDescent="0.2">
      <c r="C435" s="106" t="s">
        <v>8</v>
      </c>
      <c r="D435" s="107" t="s">
        <v>9</v>
      </c>
      <c r="E435" s="106" t="s">
        <v>10</v>
      </c>
      <c r="F435" s="108" t="s">
        <v>11</v>
      </c>
      <c r="G435" s="31"/>
      <c r="H435" s="109" t="s">
        <v>12</v>
      </c>
      <c r="I435" s="109" t="s">
        <v>13</v>
      </c>
      <c r="J435" s="110" t="s">
        <v>14</v>
      </c>
      <c r="K435" s="109" t="s">
        <v>15</v>
      </c>
    </row>
    <row r="436" spans="3:11" ht="38.25" x14ac:dyDescent="0.2">
      <c r="C436" s="26">
        <v>6.5</v>
      </c>
      <c r="D436" s="37" t="s">
        <v>117</v>
      </c>
      <c r="E436" s="111" t="s">
        <v>69</v>
      </c>
      <c r="F436" s="29">
        <f>ROUND(SUM(H436:K436,0),0)</f>
        <v>474562</v>
      </c>
      <c r="H436" s="30">
        <f>+H445</f>
        <v>22801.800000000003</v>
      </c>
      <c r="I436" s="30">
        <f t="shared" ref="I436:K436" si="21">+I445</f>
        <v>327450.304</v>
      </c>
      <c r="J436" s="30">
        <f t="shared" si="21"/>
        <v>121363</v>
      </c>
      <c r="K436" s="30">
        <f t="shared" si="21"/>
        <v>2946.69</v>
      </c>
    </row>
    <row r="437" spans="3:11" x14ac:dyDescent="0.2">
      <c r="C437" s="32" t="s">
        <v>18</v>
      </c>
      <c r="D437" s="33" t="s">
        <v>19</v>
      </c>
      <c r="E437" s="34" t="s">
        <v>10</v>
      </c>
      <c r="F437" s="35" t="s">
        <v>20</v>
      </c>
      <c r="G437" s="46" t="s">
        <v>21</v>
      </c>
      <c r="H437" s="23" t="s">
        <v>12</v>
      </c>
      <c r="I437" s="23" t="s">
        <v>13</v>
      </c>
      <c r="J437" s="24" t="s">
        <v>14</v>
      </c>
      <c r="K437" s="23" t="s">
        <v>15</v>
      </c>
    </row>
    <row r="438" spans="3:11" x14ac:dyDescent="0.2">
      <c r="C438" s="56">
        <v>6.13</v>
      </c>
      <c r="D438" s="37" t="str">
        <f>VLOOKUP(C438,[1]Insumos!A:D,2,0)</f>
        <v>Platina acero galvanizado 1/2"</v>
      </c>
      <c r="E438" s="36" t="str">
        <f>VLOOKUP(C438,[1]Insumos!A:D,3,0)</f>
        <v>ml</v>
      </c>
      <c r="F438" s="38">
        <f>VLOOKUP(C438,[1]Insumos!A:D,4,0)</f>
        <v>15200</v>
      </c>
      <c r="G438" s="36">
        <v>21.5</v>
      </c>
      <c r="H438" s="30"/>
      <c r="I438" s="30">
        <f>+F438*G438</f>
        <v>326800</v>
      </c>
      <c r="J438" s="30"/>
      <c r="K438" s="30"/>
    </row>
    <row r="439" spans="3:11" x14ac:dyDescent="0.2">
      <c r="C439" s="56" t="s">
        <v>107</v>
      </c>
      <c r="D439" s="37" t="str">
        <f>VLOOKUP(C439,[1]Insumos!A:D,2,0)</f>
        <v>Soldadura 6013</v>
      </c>
      <c r="E439" s="36" t="str">
        <f>VLOOKUP(C439,[1]Insumos!A:D,3,0)</f>
        <v>kg</v>
      </c>
      <c r="F439" s="38">
        <f>VLOOKUP(C439,[1]Insumos!A:D,4,0)</f>
        <v>8128.8</v>
      </c>
      <c r="G439" s="36">
        <v>0.08</v>
      </c>
      <c r="H439" s="30"/>
      <c r="I439" s="30">
        <f>+F439*G439</f>
        <v>650.30399999999997</v>
      </c>
      <c r="J439" s="30"/>
      <c r="K439" s="30"/>
    </row>
    <row r="440" spans="3:11" x14ac:dyDescent="0.2">
      <c r="C440" s="36" t="s">
        <v>28</v>
      </c>
      <c r="D440" s="37" t="str">
        <f>VLOOKUP(C440,[1]Insumos!A:D,2,0)</f>
        <v>Herramienta Menor General</v>
      </c>
      <c r="E440" s="36" t="s">
        <v>29</v>
      </c>
      <c r="F440" s="38">
        <f>+J443</f>
        <v>121023</v>
      </c>
      <c r="G440" s="119">
        <v>0.1</v>
      </c>
      <c r="H440" s="30">
        <f>+G440*F440</f>
        <v>12102.300000000001</v>
      </c>
      <c r="I440" s="30"/>
      <c r="J440" s="30"/>
      <c r="K440" s="30"/>
    </row>
    <row r="441" spans="3:11" x14ac:dyDescent="0.2">
      <c r="C441" s="56" t="s">
        <v>24</v>
      </c>
      <c r="D441" s="37" t="str">
        <f>VLOOKUP(C441,[1]Insumos!A:D,2,0)</f>
        <v>Transporte Camioneta hasta 1.5 Toneladas</v>
      </c>
      <c r="E441" s="36" t="str">
        <f>VLOOKUP(C441,[1]Insumos!A:D,3,0)</f>
        <v>Día</v>
      </c>
      <c r="F441" s="38">
        <f>VLOOKUP(C441,[1]Insumos!A:D,4,0)</f>
        <v>147334.5</v>
      </c>
      <c r="G441" s="47">
        <v>0.02</v>
      </c>
      <c r="H441" s="30"/>
      <c r="I441" s="30"/>
      <c r="J441" s="30"/>
      <c r="K441" s="30">
        <f>+G441*F441</f>
        <v>2946.69</v>
      </c>
    </row>
    <row r="442" spans="3:11" x14ac:dyDescent="0.2">
      <c r="C442" s="56" t="s">
        <v>118</v>
      </c>
      <c r="D442" s="37" t="str">
        <f>VLOOKUP(C442,[1]Insumos!A:D,2,0)</f>
        <v>Equipo de soldadura</v>
      </c>
      <c r="E442" s="36" t="str">
        <f>VLOOKUP(C442,[1]Insumos!A:D,3,0)</f>
        <v>Día</v>
      </c>
      <c r="F442" s="38">
        <f>VLOOKUP(C442,[1]Insumos!A:D,4,0)</f>
        <v>35665</v>
      </c>
      <c r="G442" s="47">
        <v>0.3</v>
      </c>
      <c r="H442" s="30">
        <f>+G442*F442</f>
        <v>10699.5</v>
      </c>
      <c r="I442" s="30"/>
      <c r="J442" s="30"/>
      <c r="K442" s="30"/>
    </row>
    <row r="443" spans="3:11" x14ac:dyDescent="0.2">
      <c r="C443" s="36"/>
      <c r="D443" s="37" t="str">
        <f>+[1]Personal!A31</f>
        <v>Cuadrilla II (1 of + 2 ay) Instalación perfilería metálica</v>
      </c>
      <c r="E443" s="88" t="str">
        <f>+[1]Personal!B30</f>
        <v>hr</v>
      </c>
      <c r="F443" s="38">
        <f>+[1]Personal!C30</f>
        <v>26894</v>
      </c>
      <c r="G443" s="36">
        <v>4.5</v>
      </c>
      <c r="H443" s="30"/>
      <c r="I443" s="30"/>
      <c r="J443" s="30">
        <f>+G443*F443</f>
        <v>121023</v>
      </c>
      <c r="K443" s="30"/>
    </row>
    <row r="444" spans="3:11" x14ac:dyDescent="0.2">
      <c r="C444" s="36">
        <v>26.126999999999999</v>
      </c>
      <c r="D444" s="37" t="str">
        <f>VLOOKUP(C444,[1]Insumos!A:D,2,0)</f>
        <v>Acarreo interno</v>
      </c>
      <c r="E444" s="36" t="str">
        <f>VLOOKUP(C444,[1]Insumos!A:D,3,0)</f>
        <v>m3</v>
      </c>
      <c r="F444" s="38">
        <f>VLOOKUP(C444,[1]Insumos!A:D,4,0)</f>
        <v>1700</v>
      </c>
      <c r="G444" s="47">
        <v>0.2</v>
      </c>
      <c r="H444" s="30"/>
      <c r="I444" s="30"/>
      <c r="J444" s="30">
        <f>+G444*F444</f>
        <v>340</v>
      </c>
      <c r="K444" s="30"/>
    </row>
    <row r="445" spans="3:11" x14ac:dyDescent="0.2">
      <c r="D445" s="43"/>
      <c r="E445" s="44"/>
      <c r="F445" s="45"/>
      <c r="H445" s="55">
        <f>+SUM(H438:H443)</f>
        <v>22801.800000000003</v>
      </c>
      <c r="I445" s="55">
        <f>+SUM(I438:I443)</f>
        <v>327450.304</v>
      </c>
      <c r="J445" s="55">
        <f>+SUM(J438:J444)</f>
        <v>121363</v>
      </c>
      <c r="K445" s="55">
        <f>+SUM(K438:K443)</f>
        <v>2946.69</v>
      </c>
    </row>
    <row r="446" spans="3:11" x14ac:dyDescent="0.2">
      <c r="D446" s="43"/>
      <c r="E446" s="44"/>
      <c r="F446" s="45"/>
      <c r="H446" s="55"/>
      <c r="I446" s="55"/>
      <c r="J446" s="55"/>
      <c r="K446" s="55"/>
    </row>
    <row r="447" spans="3:11" x14ac:dyDescent="0.2">
      <c r="D447" s="43"/>
      <c r="E447" s="44"/>
      <c r="F447" s="45"/>
      <c r="H447" s="55"/>
      <c r="I447" s="55"/>
      <c r="J447" s="55"/>
      <c r="K447" s="55"/>
    </row>
    <row r="448" spans="3:11" x14ac:dyDescent="0.2">
      <c r="C448" s="106" t="s">
        <v>8</v>
      </c>
      <c r="D448" s="107" t="s">
        <v>9</v>
      </c>
      <c r="E448" s="106" t="s">
        <v>10</v>
      </c>
      <c r="F448" s="108" t="s">
        <v>11</v>
      </c>
      <c r="G448" s="31"/>
      <c r="H448" s="109" t="s">
        <v>12</v>
      </c>
      <c r="I448" s="109" t="s">
        <v>13</v>
      </c>
      <c r="J448" s="110" t="s">
        <v>14</v>
      </c>
      <c r="K448" s="109" t="s">
        <v>15</v>
      </c>
    </row>
    <row r="449" spans="3:11" ht="25.5" x14ac:dyDescent="0.2">
      <c r="C449" s="26">
        <v>6.6</v>
      </c>
      <c r="D449" s="37" t="s">
        <v>119</v>
      </c>
      <c r="E449" s="111" t="s">
        <v>69</v>
      </c>
      <c r="F449" s="29">
        <f>ROUND(SUM(H449:K449,0),0)</f>
        <v>652156</v>
      </c>
      <c r="H449" s="30">
        <f>+H458</f>
        <v>24146.5</v>
      </c>
      <c r="I449" s="30">
        <f t="shared" ref="I449:K449" si="22">+I458</f>
        <v>490252.88000000006</v>
      </c>
      <c r="J449" s="30">
        <f t="shared" si="22"/>
        <v>134810</v>
      </c>
      <c r="K449" s="30">
        <f t="shared" si="22"/>
        <v>2946.69</v>
      </c>
    </row>
    <row r="450" spans="3:11" x14ac:dyDescent="0.2">
      <c r="C450" s="32" t="s">
        <v>18</v>
      </c>
      <c r="D450" s="33" t="s">
        <v>19</v>
      </c>
      <c r="E450" s="34" t="s">
        <v>10</v>
      </c>
      <c r="F450" s="35" t="s">
        <v>20</v>
      </c>
      <c r="G450" s="46" t="s">
        <v>21</v>
      </c>
      <c r="H450" s="23" t="s">
        <v>12</v>
      </c>
      <c r="I450" s="23" t="s">
        <v>13</v>
      </c>
      <c r="J450" s="24" t="s">
        <v>14</v>
      </c>
      <c r="K450" s="23" t="s">
        <v>15</v>
      </c>
    </row>
    <row r="451" spans="3:11" x14ac:dyDescent="0.2">
      <c r="C451" s="56">
        <v>6.13</v>
      </c>
      <c r="D451" s="37" t="str">
        <f>VLOOKUP(C451,[1]Insumos!A:D,2,0)</f>
        <v>Platina acero galvanizado 1/2"</v>
      </c>
      <c r="E451" s="36" t="str">
        <f>VLOOKUP(C451,[1]Insumos!A:D,3,0)</f>
        <v>ml</v>
      </c>
      <c r="F451" s="38">
        <f>VLOOKUP(C451,[1]Insumos!A:D,4,0)</f>
        <v>15200</v>
      </c>
      <c r="G451" s="36">
        <v>32.200000000000003</v>
      </c>
      <c r="H451" s="30"/>
      <c r="I451" s="30">
        <f>+F451*G451</f>
        <v>489440.00000000006</v>
      </c>
      <c r="J451" s="30"/>
      <c r="K451" s="30"/>
    </row>
    <row r="452" spans="3:11" x14ac:dyDescent="0.2">
      <c r="C452" s="56" t="s">
        <v>107</v>
      </c>
      <c r="D452" s="37" t="str">
        <f>VLOOKUP(C452,[1]Insumos!A:D,2,0)</f>
        <v>Soldadura 6013</v>
      </c>
      <c r="E452" s="36" t="str">
        <f>VLOOKUP(C452,[1]Insumos!A:D,3,0)</f>
        <v>kg</v>
      </c>
      <c r="F452" s="38">
        <f>VLOOKUP(C452,[1]Insumos!A:D,4,0)</f>
        <v>8128.8</v>
      </c>
      <c r="G452" s="36">
        <v>0.1</v>
      </c>
      <c r="H452" s="30"/>
      <c r="I452" s="30">
        <f>+F452*G452</f>
        <v>812.88000000000011</v>
      </c>
      <c r="J452" s="30"/>
      <c r="K452" s="30"/>
    </row>
    <row r="453" spans="3:11" x14ac:dyDescent="0.2">
      <c r="C453" s="36" t="s">
        <v>28</v>
      </c>
      <c r="D453" s="37" t="str">
        <f>VLOOKUP(C453,[1]Insumos!A:D,2,0)</f>
        <v>Herramienta Menor General</v>
      </c>
      <c r="E453" s="36" t="s">
        <v>29</v>
      </c>
      <c r="F453" s="38">
        <f>+J457</f>
        <v>134470</v>
      </c>
      <c r="G453" s="119">
        <v>0.1</v>
      </c>
      <c r="H453" s="30">
        <f>+G453*F453</f>
        <v>13447</v>
      </c>
      <c r="I453" s="30"/>
      <c r="J453" s="30"/>
      <c r="K453" s="30"/>
    </row>
    <row r="454" spans="3:11" x14ac:dyDescent="0.2">
      <c r="C454" s="56" t="s">
        <v>24</v>
      </c>
      <c r="D454" s="37" t="str">
        <f>VLOOKUP(C454,[1]Insumos!A:D,2,0)</f>
        <v>Transporte Camioneta hasta 1.5 Toneladas</v>
      </c>
      <c r="E454" s="36" t="str">
        <f>VLOOKUP(C454,[1]Insumos!A:D,3,0)</f>
        <v>Día</v>
      </c>
      <c r="F454" s="38">
        <f>VLOOKUP(C454,[1]Insumos!A:D,4,0)</f>
        <v>147334.5</v>
      </c>
      <c r="G454" s="47">
        <v>0.02</v>
      </c>
      <c r="H454" s="30"/>
      <c r="I454" s="30"/>
      <c r="J454" s="30"/>
      <c r="K454" s="30">
        <f>+G454*F454</f>
        <v>2946.69</v>
      </c>
    </row>
    <row r="455" spans="3:11" x14ac:dyDescent="0.2">
      <c r="C455" s="56" t="s">
        <v>118</v>
      </c>
      <c r="D455" s="37" t="str">
        <f>VLOOKUP(C455,[1]Insumos!A:D,2,0)</f>
        <v>Equipo de soldadura</v>
      </c>
      <c r="E455" s="36" t="str">
        <f>VLOOKUP(C455,[1]Insumos!A:D,3,0)</f>
        <v>Día</v>
      </c>
      <c r="F455" s="38">
        <f>VLOOKUP(C455,[1]Insumos!A:D,4,0)</f>
        <v>35665</v>
      </c>
      <c r="G455" s="47">
        <v>0.3</v>
      </c>
      <c r="H455" s="30">
        <f>+G455*F455</f>
        <v>10699.5</v>
      </c>
      <c r="I455" s="30"/>
      <c r="J455" s="30"/>
      <c r="K455" s="30"/>
    </row>
    <row r="456" spans="3:11" x14ac:dyDescent="0.2">
      <c r="C456" s="36">
        <v>26.126999999999999</v>
      </c>
      <c r="D456" s="37" t="str">
        <f>VLOOKUP(C456,[1]Insumos!A:D,2,0)</f>
        <v>Acarreo interno</v>
      </c>
      <c r="E456" s="36" t="str">
        <f>VLOOKUP(C456,[1]Insumos!A:D,3,0)</f>
        <v>m3</v>
      </c>
      <c r="F456" s="38">
        <f>VLOOKUP(C456,[1]Insumos!A:D,4,0)</f>
        <v>1700</v>
      </c>
      <c r="G456" s="47">
        <v>0.2</v>
      </c>
      <c r="H456" s="30"/>
      <c r="I456" s="30"/>
      <c r="J456" s="30">
        <f>+G456*F456</f>
        <v>340</v>
      </c>
      <c r="K456" s="30"/>
    </row>
    <row r="457" spans="3:11" x14ac:dyDescent="0.2">
      <c r="C457" s="36"/>
      <c r="D457" s="37" t="str">
        <f>+[1]Personal!A31</f>
        <v>Cuadrilla II (1 of + 2 ay) Instalación perfilería metálica</v>
      </c>
      <c r="E457" s="88" t="str">
        <f>+[1]Personal!B30</f>
        <v>hr</v>
      </c>
      <c r="F457" s="38">
        <f>+[1]Personal!C30</f>
        <v>26894</v>
      </c>
      <c r="G457" s="36">
        <v>5</v>
      </c>
      <c r="H457" s="30"/>
      <c r="I457" s="30"/>
      <c r="J457" s="30">
        <f>+G457*F457</f>
        <v>134470</v>
      </c>
      <c r="K457" s="30"/>
    </row>
    <row r="458" spans="3:11" x14ac:dyDescent="0.2">
      <c r="D458" s="43"/>
      <c r="E458" s="44"/>
      <c r="F458" s="45"/>
      <c r="H458" s="55">
        <f>+SUM(H451:H457)</f>
        <v>24146.5</v>
      </c>
      <c r="I458" s="55">
        <f>+SUM(I451:I457)</f>
        <v>490252.88000000006</v>
      </c>
      <c r="J458" s="55">
        <f>+SUM(J451:J457)</f>
        <v>134810</v>
      </c>
      <c r="K458" s="55">
        <f>+SUM(K450:K457)</f>
        <v>2946.69</v>
      </c>
    </row>
    <row r="459" spans="3:11" x14ac:dyDescent="0.2">
      <c r="D459" s="43"/>
      <c r="E459" s="44"/>
      <c r="F459" s="45"/>
      <c r="H459" s="55"/>
      <c r="I459" s="55"/>
      <c r="J459" s="55"/>
      <c r="K459" s="55"/>
    </row>
    <row r="460" spans="3:11" x14ac:dyDescent="0.2">
      <c r="C460" s="106" t="s">
        <v>8</v>
      </c>
      <c r="D460" s="107" t="s">
        <v>9</v>
      </c>
      <c r="E460" s="106" t="s">
        <v>10</v>
      </c>
      <c r="F460" s="108" t="s">
        <v>11</v>
      </c>
      <c r="G460" s="31"/>
      <c r="H460" s="109" t="s">
        <v>12</v>
      </c>
      <c r="I460" s="109" t="s">
        <v>13</v>
      </c>
      <c r="J460" s="110" t="s">
        <v>14</v>
      </c>
      <c r="K460" s="109" t="s">
        <v>15</v>
      </c>
    </row>
    <row r="461" spans="3:11" ht="25.5" x14ac:dyDescent="0.2">
      <c r="C461" s="26">
        <v>6.7</v>
      </c>
      <c r="D461" s="37" t="s">
        <v>120</v>
      </c>
      <c r="E461" s="111" t="s">
        <v>121</v>
      </c>
      <c r="F461" s="29">
        <f>ROUND(SUM(H461:K461,0),0)</f>
        <v>282456</v>
      </c>
      <c r="H461" s="30">
        <f>+H472</f>
        <v>12851.02</v>
      </c>
      <c r="I461" s="30">
        <f t="shared" ref="I461:K461" si="23">+I472</f>
        <v>244803.04</v>
      </c>
      <c r="J461" s="30">
        <f t="shared" si="23"/>
        <v>21855.200000000001</v>
      </c>
      <c r="K461" s="30">
        <f t="shared" si="23"/>
        <v>2946.69</v>
      </c>
    </row>
    <row r="462" spans="3:11" x14ac:dyDescent="0.2">
      <c r="C462" s="32" t="s">
        <v>18</v>
      </c>
      <c r="D462" s="33" t="s">
        <v>19</v>
      </c>
      <c r="E462" s="34" t="s">
        <v>10</v>
      </c>
      <c r="F462" s="35" t="s">
        <v>20</v>
      </c>
      <c r="G462" s="46" t="s">
        <v>21</v>
      </c>
      <c r="H462" s="23" t="s">
        <v>12</v>
      </c>
      <c r="I462" s="23" t="s">
        <v>13</v>
      </c>
      <c r="J462" s="24" t="s">
        <v>14</v>
      </c>
      <c r="K462" s="23" t="s">
        <v>15</v>
      </c>
    </row>
    <row r="463" spans="3:11" x14ac:dyDescent="0.2">
      <c r="C463" s="56" t="s">
        <v>122</v>
      </c>
      <c r="D463" s="37" t="str">
        <f>VLOOKUP(C463,[1]Insumos!A:D,2,0)</f>
        <v>Lámina Alfajor Cal 15 (3/16")</v>
      </c>
      <c r="E463" s="36" t="str">
        <f>VLOOKUP(C463,[1]Insumos!A:D,3,0)</f>
        <v>m2</v>
      </c>
      <c r="F463" s="120">
        <f>VLOOKUP(C463,[1]Insumos!A:D,4,0)</f>
        <v>140250</v>
      </c>
      <c r="G463" s="36">
        <v>1</v>
      </c>
      <c r="H463" s="30"/>
      <c r="I463" s="30">
        <f>+F463*G463</f>
        <v>140250</v>
      </c>
      <c r="J463" s="30"/>
      <c r="K463" s="30"/>
    </row>
    <row r="464" spans="3:11" x14ac:dyDescent="0.2">
      <c r="C464" s="56" t="s">
        <v>123</v>
      </c>
      <c r="D464" s="37" t="str">
        <f>VLOOKUP(C464,[1]Insumos!A:D,2,0)</f>
        <v>Angulo hierro 2 1/2" x 2 1/2" x 3/16"</v>
      </c>
      <c r="E464" s="36" t="str">
        <f>VLOOKUP(C464,[1]Insumos!A:D,3,0)</f>
        <v>m</v>
      </c>
      <c r="F464" s="120">
        <f>VLOOKUP(C464,[1]Insumos!A:D,4,0)</f>
        <v>23500</v>
      </c>
      <c r="G464" s="36">
        <v>4</v>
      </c>
      <c r="H464" s="30"/>
      <c r="I464" s="30">
        <f>+F464*G464</f>
        <v>94000</v>
      </c>
      <c r="J464" s="30"/>
      <c r="K464" s="30"/>
    </row>
    <row r="465" spans="3:11" x14ac:dyDescent="0.2">
      <c r="C465" s="56" t="s">
        <v>108</v>
      </c>
      <c r="D465" s="37" t="str">
        <f>VLOOKUP(C465,[1]Insumos!A:D,2,0)</f>
        <v>Anticorrosivo premium</v>
      </c>
      <c r="E465" s="36" t="str">
        <f>VLOOKUP(C465,[1]Insumos!A:D,3,0)</f>
        <v xml:space="preserve">Gal </v>
      </c>
      <c r="F465" s="120">
        <f>VLOOKUP(C465,[1]Insumos!A:D,4,0)</f>
        <v>45000</v>
      </c>
      <c r="G465" s="36">
        <v>0.09</v>
      </c>
      <c r="H465" s="30"/>
      <c r="I465" s="30">
        <f>+F465*G465</f>
        <v>4050</v>
      </c>
      <c r="J465" s="30"/>
      <c r="K465" s="30"/>
    </row>
    <row r="466" spans="3:11" x14ac:dyDescent="0.2">
      <c r="C466" s="36" t="s">
        <v>28</v>
      </c>
      <c r="D466" s="37" t="str">
        <f>VLOOKUP(C466,[1]Insumos!A:D,2,0)</f>
        <v>Herramienta Menor General</v>
      </c>
      <c r="E466" s="36" t="s">
        <v>29</v>
      </c>
      <c r="F466" s="120">
        <f>+J468</f>
        <v>21515.200000000001</v>
      </c>
      <c r="G466" s="119">
        <v>0.1</v>
      </c>
      <c r="H466" s="30">
        <f>+G466*F466</f>
        <v>2151.52</v>
      </c>
      <c r="I466" s="30"/>
      <c r="J466" s="30"/>
      <c r="K466" s="30"/>
    </row>
    <row r="467" spans="3:11" x14ac:dyDescent="0.2">
      <c r="C467" s="56" t="s">
        <v>24</v>
      </c>
      <c r="D467" s="37" t="str">
        <f>VLOOKUP(C467,[1]Insumos!A:D,2,0)</f>
        <v>Transporte Camioneta hasta 1.5 Toneladas</v>
      </c>
      <c r="E467" s="36" t="str">
        <f>VLOOKUP(C467,[1]Insumos!A:D,3,0)</f>
        <v>Día</v>
      </c>
      <c r="F467" s="38">
        <f>VLOOKUP(C467,[1]Insumos!A:D,4,0)</f>
        <v>147334.5</v>
      </c>
      <c r="G467" s="47">
        <v>0.02</v>
      </c>
      <c r="H467" s="30"/>
      <c r="I467" s="30"/>
      <c r="J467" s="30"/>
      <c r="K467" s="30">
        <f>+G467*F467</f>
        <v>2946.69</v>
      </c>
    </row>
    <row r="468" spans="3:11" x14ac:dyDescent="0.2">
      <c r="D468" s="37" t="str">
        <f>+[1]Personal!A31</f>
        <v>Cuadrilla II (1 of + 2 ay) Instalación perfilería metálica</v>
      </c>
      <c r="E468" s="88" t="str">
        <f>+[1]Personal!B30</f>
        <v>hr</v>
      </c>
      <c r="F468" s="121">
        <f>+[1]Personal!C30</f>
        <v>26894</v>
      </c>
      <c r="G468" s="36">
        <v>0.8</v>
      </c>
      <c r="H468" s="30"/>
      <c r="I468" s="30"/>
      <c r="J468" s="30">
        <f>+G468*F468</f>
        <v>21515.200000000001</v>
      </c>
      <c r="K468" s="30"/>
    </row>
    <row r="469" spans="3:11" x14ac:dyDescent="0.2">
      <c r="C469" s="36">
        <v>26.126999999999999</v>
      </c>
      <c r="D469" s="37" t="str">
        <f>VLOOKUP(C469,[1]Insumos!A:D,2,0)</f>
        <v>Acarreo interno</v>
      </c>
      <c r="E469" s="36" t="str">
        <f>VLOOKUP(C469,[1]Insumos!A:D,3,0)</f>
        <v>m3</v>
      </c>
      <c r="F469" s="38">
        <f>VLOOKUP(C469,[1]Insumos!A:D,4,0)</f>
        <v>1700</v>
      </c>
      <c r="G469" s="47">
        <v>0.2</v>
      </c>
      <c r="H469" s="30"/>
      <c r="I469" s="30"/>
      <c r="J469" s="30">
        <f>+G469*F469</f>
        <v>340</v>
      </c>
      <c r="K469" s="30"/>
    </row>
    <row r="470" spans="3:11" x14ac:dyDescent="0.2">
      <c r="C470" s="56" t="s">
        <v>107</v>
      </c>
      <c r="D470" s="37" t="str">
        <f>VLOOKUP(C470,[1]Insumos!A:D,2,0)</f>
        <v>Soldadura 6013</v>
      </c>
      <c r="E470" s="36" t="str">
        <f>VLOOKUP(C470,[1]Insumos!A:D,3,0)</f>
        <v>kg</v>
      </c>
      <c r="F470" s="120">
        <f>VLOOKUP(C470,[1]Insumos!A:D,4,0)</f>
        <v>8128.8</v>
      </c>
      <c r="G470" s="36">
        <v>0.8</v>
      </c>
      <c r="H470" s="30"/>
      <c r="I470" s="30">
        <f>+F470*G470</f>
        <v>6503.0400000000009</v>
      </c>
      <c r="J470" s="30"/>
      <c r="K470" s="30"/>
    </row>
    <row r="471" spans="3:11" x14ac:dyDescent="0.2">
      <c r="C471" s="56" t="s">
        <v>118</v>
      </c>
      <c r="D471" s="37" t="str">
        <f>VLOOKUP(C471,[1]Insumos!A:D,2,0)</f>
        <v>Equipo de soldadura</v>
      </c>
      <c r="E471" s="36" t="str">
        <f>VLOOKUP(C471,[1]Insumos!A:D,3,0)</f>
        <v>Día</v>
      </c>
      <c r="F471" s="38">
        <f>VLOOKUP(C471,[1]Insumos!A:D,4,0)</f>
        <v>35665</v>
      </c>
      <c r="G471" s="47">
        <v>0.3</v>
      </c>
      <c r="H471" s="30">
        <f>+G471*F471</f>
        <v>10699.5</v>
      </c>
      <c r="I471" s="30"/>
      <c r="J471" s="30"/>
      <c r="K471" s="30"/>
    </row>
    <row r="472" spans="3:11" x14ac:dyDescent="0.2">
      <c r="D472" s="43"/>
      <c r="E472" s="44"/>
      <c r="F472" s="45"/>
      <c r="H472" s="55">
        <f>+SUM(H463:H471)</f>
        <v>12851.02</v>
      </c>
      <c r="I472" s="55">
        <f>+SUM(I463:I470)</f>
        <v>244803.04</v>
      </c>
      <c r="J472" s="55">
        <f>+SUM(J463:J470)</f>
        <v>21855.200000000001</v>
      </c>
      <c r="K472" s="55">
        <f>+SUM(K463:K470)</f>
        <v>2946.69</v>
      </c>
    </row>
    <row r="473" spans="3:11" x14ac:dyDescent="0.2">
      <c r="D473" s="43"/>
      <c r="E473" s="44"/>
      <c r="F473" s="45"/>
      <c r="H473" s="55"/>
      <c r="I473" s="55"/>
      <c r="J473" s="55"/>
      <c r="K473" s="55"/>
    </row>
    <row r="474" spans="3:11" x14ac:dyDescent="0.2">
      <c r="D474" s="43"/>
      <c r="E474" s="44"/>
      <c r="F474" s="45"/>
      <c r="H474" s="55"/>
      <c r="I474" s="55"/>
      <c r="J474" s="55"/>
      <c r="K474" s="55"/>
    </row>
    <row r="475" spans="3:11" x14ac:dyDescent="0.2">
      <c r="C475" s="106" t="s">
        <v>8</v>
      </c>
      <c r="D475" s="107" t="s">
        <v>9</v>
      </c>
      <c r="E475" s="106" t="s">
        <v>10</v>
      </c>
      <c r="F475" s="108" t="s">
        <v>11</v>
      </c>
      <c r="G475" s="31"/>
      <c r="H475" s="109" t="s">
        <v>12</v>
      </c>
      <c r="I475" s="109" t="s">
        <v>13</v>
      </c>
      <c r="J475" s="110" t="s">
        <v>14</v>
      </c>
      <c r="K475" s="109" t="s">
        <v>15</v>
      </c>
    </row>
    <row r="476" spans="3:11" ht="25.5" x14ac:dyDescent="0.2">
      <c r="C476" s="26">
        <v>6.8</v>
      </c>
      <c r="D476" s="37" t="s">
        <v>124</v>
      </c>
      <c r="E476" s="111" t="s">
        <v>69</v>
      </c>
      <c r="F476" s="29">
        <f>ROUND(SUM(H476:K476,0),0)</f>
        <v>475280</v>
      </c>
      <c r="H476" s="30">
        <f>+H483</f>
        <v>1075.76</v>
      </c>
      <c r="I476" s="30">
        <f>+I483</f>
        <v>460500</v>
      </c>
      <c r="J476" s="30">
        <f>+J483</f>
        <v>10757.6</v>
      </c>
      <c r="K476" s="30">
        <f>+K483</f>
        <v>2946.69</v>
      </c>
    </row>
    <row r="477" spans="3:11" x14ac:dyDescent="0.2">
      <c r="C477" s="32" t="s">
        <v>18</v>
      </c>
      <c r="D477" s="33" t="s">
        <v>19</v>
      </c>
      <c r="E477" s="34" t="s">
        <v>10</v>
      </c>
      <c r="F477" s="35" t="s">
        <v>20</v>
      </c>
      <c r="G477" s="46" t="s">
        <v>21</v>
      </c>
      <c r="H477" s="23" t="s">
        <v>12</v>
      </c>
      <c r="I477" s="23" t="s">
        <v>13</v>
      </c>
      <c r="J477" s="24" t="s">
        <v>14</v>
      </c>
      <c r="K477" s="23" t="s">
        <v>15</v>
      </c>
    </row>
    <row r="478" spans="3:11" x14ac:dyDescent="0.2">
      <c r="C478" s="36" t="s">
        <v>28</v>
      </c>
      <c r="D478" s="37" t="str">
        <f>VLOOKUP(C478,[1]Insumos!A:D,2,0)</f>
        <v>Herramienta Menor General</v>
      </c>
      <c r="E478" s="36" t="s">
        <v>29</v>
      </c>
      <c r="F478" s="38">
        <f>+J482</f>
        <v>10757.6</v>
      </c>
      <c r="G478" s="119">
        <v>0.1</v>
      </c>
      <c r="H478" s="30">
        <f>+G478*F478</f>
        <v>1075.76</v>
      </c>
      <c r="I478" s="30"/>
      <c r="J478" s="30"/>
      <c r="K478" s="30"/>
    </row>
    <row r="479" spans="3:11" x14ac:dyDescent="0.2">
      <c r="C479" s="122">
        <v>21202</v>
      </c>
      <c r="D479" s="76" t="str">
        <f>VLOOKUP(C479,[1]Insumos!A:D,2,0)</f>
        <v>Niple pasamuro 8" HD  ELX B Z=0,2 L=0,6</v>
      </c>
      <c r="E479" s="36" t="str">
        <f>VLOOKUP(C479,[1]Insumos!A:D,3,0)</f>
        <v>un</v>
      </c>
      <c r="F479" s="120">
        <f>VLOOKUP(C479,[1]Insumos!A:D,4,0)</f>
        <v>350250</v>
      </c>
      <c r="G479" s="36">
        <v>1</v>
      </c>
      <c r="H479" s="30"/>
      <c r="I479" s="30">
        <f>+F479*G479</f>
        <v>350250</v>
      </c>
      <c r="J479" s="30"/>
      <c r="K479" s="30"/>
    </row>
    <row r="480" spans="3:11" x14ac:dyDescent="0.2">
      <c r="C480" s="56">
        <v>25.5</v>
      </c>
      <c r="D480" s="37" t="str">
        <f>VLOOKUP(C480,[1]Insumos!A:D,2,0)</f>
        <v>Juego de tornillería y empaques Delta mks</v>
      </c>
      <c r="E480" s="36" t="str">
        <f>VLOOKUP(C480,[1]Insumos!A:D,3,0)</f>
        <v xml:space="preserve">un </v>
      </c>
      <c r="F480" s="120">
        <f>VLOOKUP(C480,[1]Insumos!A:D,4,0)</f>
        <v>110250</v>
      </c>
      <c r="G480" s="36">
        <v>1</v>
      </c>
      <c r="H480" s="30"/>
      <c r="I480" s="30">
        <f>+F480*G480</f>
        <v>110250</v>
      </c>
      <c r="J480" s="30"/>
      <c r="K480" s="30"/>
    </row>
    <row r="481" spans="3:11" x14ac:dyDescent="0.2">
      <c r="C481" s="56" t="s">
        <v>24</v>
      </c>
      <c r="D481" s="37" t="str">
        <f>VLOOKUP(C481,[1]Insumos!A:D,2,0)</f>
        <v>Transporte Camioneta hasta 1.5 Toneladas</v>
      </c>
      <c r="E481" s="36" t="str">
        <f>VLOOKUP(C481,[1]Insumos!A:D,3,0)</f>
        <v>Día</v>
      </c>
      <c r="F481" s="38">
        <f>VLOOKUP(C481,[1]Insumos!A:D,4,0)</f>
        <v>147334.5</v>
      </c>
      <c r="G481" s="47">
        <v>0.02</v>
      </c>
      <c r="H481" s="30"/>
      <c r="I481" s="30"/>
      <c r="J481" s="30"/>
      <c r="K481" s="30">
        <f>+G481*F481</f>
        <v>2946.69</v>
      </c>
    </row>
    <row r="482" spans="3:11" x14ac:dyDescent="0.2">
      <c r="C482" s="36"/>
      <c r="D482" s="37" t="str">
        <f>+[1]Personal!A30</f>
        <v>Cuadrilla II (1 of + 2 ay) Instalación tubería y accesorios</v>
      </c>
      <c r="E482" s="88" t="str">
        <f>+[1]Personal!B30</f>
        <v>hr</v>
      </c>
      <c r="F482" s="123">
        <f>+[1]Personal!C30</f>
        <v>26894</v>
      </c>
      <c r="G482" s="36">
        <v>0.4</v>
      </c>
      <c r="H482" s="30"/>
      <c r="I482" s="70"/>
      <c r="J482" s="30">
        <f>+F482*G482</f>
        <v>10757.6</v>
      </c>
      <c r="K482" s="30"/>
    </row>
    <row r="483" spans="3:11" x14ac:dyDescent="0.2">
      <c r="D483" s="43"/>
      <c r="E483" s="44"/>
      <c r="F483" s="45"/>
      <c r="H483" s="55">
        <f>+SUM(H478:H482)</f>
        <v>1075.76</v>
      </c>
      <c r="I483" s="55">
        <f>+SUM(I478:I482)</f>
        <v>460500</v>
      </c>
      <c r="J483" s="55">
        <f>+SUM(J478:J482)</f>
        <v>10757.6</v>
      </c>
      <c r="K483" s="55">
        <f>+SUM(K477:K482)</f>
        <v>2946.69</v>
      </c>
    </row>
    <row r="484" spans="3:11" x14ac:dyDescent="0.2">
      <c r="D484" s="43"/>
      <c r="E484" s="44"/>
      <c r="F484" s="45"/>
      <c r="H484" s="55"/>
      <c r="I484" s="55"/>
      <c r="J484" s="55"/>
      <c r="K484" s="55"/>
    </row>
    <row r="485" spans="3:11" x14ac:dyDescent="0.2">
      <c r="D485" s="43"/>
      <c r="E485" s="44"/>
      <c r="F485" s="45"/>
      <c r="H485" s="55"/>
      <c r="I485" s="55"/>
      <c r="J485" s="55"/>
      <c r="K485" s="55"/>
    </row>
    <row r="486" spans="3:11" x14ac:dyDescent="0.2">
      <c r="C486" s="106" t="s">
        <v>8</v>
      </c>
      <c r="D486" s="107" t="s">
        <v>9</v>
      </c>
      <c r="E486" s="106" t="s">
        <v>10</v>
      </c>
      <c r="F486" s="108" t="s">
        <v>11</v>
      </c>
      <c r="G486" s="31"/>
      <c r="H486" s="109" t="s">
        <v>12</v>
      </c>
      <c r="I486" s="109" t="s">
        <v>13</v>
      </c>
      <c r="J486" s="110" t="s">
        <v>14</v>
      </c>
      <c r="K486" s="109" t="s">
        <v>15</v>
      </c>
    </row>
    <row r="487" spans="3:11" ht="25.5" x14ac:dyDescent="0.2">
      <c r="C487" s="26">
        <v>6.9</v>
      </c>
      <c r="D487" s="37" t="s">
        <v>125</v>
      </c>
      <c r="E487" s="111" t="s">
        <v>69</v>
      </c>
      <c r="F487" s="29">
        <f>ROUND(SUM(H487:K487,0),0)</f>
        <v>742205</v>
      </c>
      <c r="H487" s="30">
        <f>+H495</f>
        <v>806.82</v>
      </c>
      <c r="I487" s="30">
        <f>+I495</f>
        <v>577816</v>
      </c>
      <c r="J487" s="30">
        <f>+J495</f>
        <v>8068.2</v>
      </c>
      <c r="K487" s="30">
        <f>+K495</f>
        <v>155513.69</v>
      </c>
    </row>
    <row r="488" spans="3:11" x14ac:dyDescent="0.2">
      <c r="C488" s="32" t="s">
        <v>18</v>
      </c>
      <c r="D488" s="33" t="s">
        <v>19</v>
      </c>
      <c r="E488" s="34" t="s">
        <v>10</v>
      </c>
      <c r="F488" s="35" t="s">
        <v>20</v>
      </c>
      <c r="G488" s="46" t="s">
        <v>21</v>
      </c>
      <c r="H488" s="23" t="s">
        <v>12</v>
      </c>
      <c r="I488" s="23" t="s">
        <v>13</v>
      </c>
      <c r="J488" s="24" t="s">
        <v>14</v>
      </c>
      <c r="K488" s="23" t="s">
        <v>15</v>
      </c>
    </row>
    <row r="489" spans="3:11" x14ac:dyDescent="0.2">
      <c r="C489" s="36" t="s">
        <v>28</v>
      </c>
      <c r="D489" s="37" t="str">
        <f>VLOOKUP(C489,[1]Insumos!A:D,2,0)</f>
        <v>Herramienta Menor General</v>
      </c>
      <c r="E489" s="36" t="s">
        <v>29</v>
      </c>
      <c r="F489" s="38">
        <f>+J494</f>
        <v>8068.2</v>
      </c>
      <c r="G489" s="119">
        <v>0.1</v>
      </c>
      <c r="H489" s="30">
        <f>+G489*F489</f>
        <v>806.82</v>
      </c>
      <c r="I489" s="30"/>
      <c r="J489" s="30"/>
      <c r="K489" s="30"/>
    </row>
    <row r="490" spans="3:11" x14ac:dyDescent="0.2">
      <c r="C490" s="36">
        <v>25.3</v>
      </c>
      <c r="D490" s="37" t="str">
        <f>VLOOKUP(C490,[1]Insumos!A:D,2,0)</f>
        <v>Portaflanche PEAD PE 100 PN 16 200 mm (8")</v>
      </c>
      <c r="E490" s="36" t="str">
        <f>VLOOKUP(C490,[1]Insumos!A:D,3,0)</f>
        <v>un</v>
      </c>
      <c r="F490" s="38">
        <f>VLOOKUP(C490,[1]Insumos!A:D,4,0)</f>
        <v>155628</v>
      </c>
      <c r="G490" s="36">
        <v>2</v>
      </c>
      <c r="H490" s="30"/>
      <c r="I490" s="30">
        <f>+G490*F490</f>
        <v>311256</v>
      </c>
      <c r="J490" s="30"/>
      <c r="K490" s="30"/>
    </row>
    <row r="491" spans="3:11" x14ac:dyDescent="0.2">
      <c r="C491" s="36">
        <v>25.4</v>
      </c>
      <c r="D491" s="37" t="str">
        <f>VLOOKUP(C491,[1]Insumos!A:D,2,0)</f>
        <v>Brida loca HD 8" 200 mm</v>
      </c>
      <c r="E491" s="36" t="str">
        <f>VLOOKUP(C491,[1]Insumos!A:D,3,0)</f>
        <v>un</v>
      </c>
      <c r="F491" s="38">
        <f>VLOOKUP(C491,[1]Insumos!A:D,4,0)</f>
        <v>133280</v>
      </c>
      <c r="G491" s="36">
        <v>2</v>
      </c>
      <c r="H491" s="30"/>
      <c r="I491" s="30">
        <f>+G491*F491</f>
        <v>266560</v>
      </c>
      <c r="J491" s="30"/>
      <c r="K491" s="30"/>
    </row>
    <row r="492" spans="3:11" x14ac:dyDescent="0.2">
      <c r="C492" s="56" t="s">
        <v>24</v>
      </c>
      <c r="D492" s="37" t="str">
        <f>VLOOKUP(C492,[1]Insumos!A:D,2,0)</f>
        <v>Transporte Camioneta hasta 1.5 Toneladas</v>
      </c>
      <c r="E492" s="36" t="str">
        <f>VLOOKUP(C492,[1]Insumos!A:D,3,0)</f>
        <v>Día</v>
      </c>
      <c r="F492" s="38">
        <f>VLOOKUP(C492,[1]Insumos!A:D,4,0)</f>
        <v>147334.5</v>
      </c>
      <c r="G492" s="47">
        <v>0.02</v>
      </c>
      <c r="H492" s="30"/>
      <c r="I492" s="30"/>
      <c r="J492" s="30"/>
      <c r="K492" s="30">
        <f>+G492*F492</f>
        <v>2946.69</v>
      </c>
    </row>
    <row r="493" spans="3:11" x14ac:dyDescent="0.2">
      <c r="C493" s="57">
        <v>20.6</v>
      </c>
      <c r="D493" s="124" t="s">
        <v>126</v>
      </c>
      <c r="E493" s="36" t="s">
        <v>69</v>
      </c>
      <c r="F493" s="38">
        <f>VLOOKUP(C493,[1]Insumos!A:D,4,0)</f>
        <v>152567</v>
      </c>
      <c r="G493" s="47">
        <v>1</v>
      </c>
      <c r="H493" s="30"/>
      <c r="I493" s="30"/>
      <c r="J493" s="30"/>
      <c r="K493" s="30">
        <f>+G493*F493</f>
        <v>152567</v>
      </c>
    </row>
    <row r="494" spans="3:11" x14ac:dyDescent="0.2">
      <c r="D494" s="37" t="str">
        <f>+[1]Personal!A30</f>
        <v>Cuadrilla II (1 of + 2 ay) Instalación tubería y accesorios</v>
      </c>
      <c r="E494" s="88" t="str">
        <f>+[1]Personal!B30</f>
        <v>hr</v>
      </c>
      <c r="F494" s="37">
        <f>+[1]Personal!C30</f>
        <v>26894</v>
      </c>
      <c r="G494" s="36">
        <v>0.3</v>
      </c>
      <c r="H494" s="30"/>
      <c r="I494" s="30"/>
      <c r="J494" s="30">
        <f>+G494*F494</f>
        <v>8068.2</v>
      </c>
      <c r="K494" s="30"/>
    </row>
    <row r="495" spans="3:11" x14ac:dyDescent="0.2">
      <c r="D495" s="43"/>
      <c r="E495" s="44"/>
      <c r="F495" s="45"/>
      <c r="H495" s="55">
        <f>+SUM(H489:H494)</f>
        <v>806.82</v>
      </c>
      <c r="I495" s="55">
        <f>+SUM(I489:I494)</f>
        <v>577816</v>
      </c>
      <c r="J495" s="55">
        <f>+SUM(J489:J494)</f>
        <v>8068.2</v>
      </c>
      <c r="K495" s="55">
        <f>+SUM(K488:K494)</f>
        <v>155513.69</v>
      </c>
    </row>
    <row r="496" spans="3:11" x14ac:dyDescent="0.2">
      <c r="D496" s="43"/>
      <c r="E496" s="44"/>
      <c r="F496" s="45"/>
      <c r="H496" s="55"/>
      <c r="I496" s="55"/>
      <c r="J496" s="55"/>
      <c r="K496" s="55"/>
    </row>
    <row r="497" spans="4:11" x14ac:dyDescent="0.2">
      <c r="D497" s="43"/>
      <c r="E497" s="44"/>
      <c r="F497" s="45"/>
      <c r="H497" s="55"/>
      <c r="I497" s="55"/>
      <c r="J497" s="55"/>
      <c r="K497" s="55"/>
    </row>
    <row r="500" spans="4:11" x14ac:dyDescent="0.2">
      <c r="D500" s="125" t="s">
        <v>127</v>
      </c>
      <c r="F500" s="126" t="s">
        <v>128</v>
      </c>
      <c r="G500" s="126"/>
      <c r="H500" s="126"/>
      <c r="I500" s="126"/>
    </row>
    <row r="501" spans="4:11" x14ac:dyDescent="0.2">
      <c r="D501" s="48" t="s">
        <v>129</v>
      </c>
      <c r="F501" s="127" t="s">
        <v>130</v>
      </c>
      <c r="G501" s="127"/>
      <c r="H501" s="127"/>
      <c r="I501" s="128"/>
    </row>
    <row r="502" spans="4:11" x14ac:dyDescent="0.2">
      <c r="D502" s="48" t="s">
        <v>131</v>
      </c>
      <c r="F502" s="127" t="s">
        <v>132</v>
      </c>
      <c r="G502" s="127"/>
      <c r="H502" s="127"/>
      <c r="I502" s="126"/>
    </row>
  </sheetData>
  <mergeCells count="14">
    <mergeCell ref="F501:H501"/>
    <mergeCell ref="F502:H502"/>
    <mergeCell ref="C10:K10"/>
    <mergeCell ref="C64:K64"/>
    <mergeCell ref="C129:K129"/>
    <mergeCell ref="C292:K292"/>
    <mergeCell ref="C349:K349"/>
    <mergeCell ref="C389:K389"/>
    <mergeCell ref="C2:K2"/>
    <mergeCell ref="C3:K3"/>
    <mergeCell ref="E4:J4"/>
    <mergeCell ref="C5:G5"/>
    <mergeCell ref="C6:G6"/>
    <mergeCell ref="C8:L8"/>
  </mergeCells>
  <printOptions horizontalCentered="1"/>
  <pageMargins left="1.1811023622047245" right="1.1811023622047245" top="1.1811023622047245" bottom="0.78740157480314965" header="0.19685039370078741" footer="0.19685039370078741"/>
  <pageSetup scale="37" fitToWidth="0" fitToHeight="0" orientation="portrait" r:id="rId1"/>
  <headerFooter alignWithMargins="0">
    <oddHeader xml:space="preserve">&amp;C
ALCANTARILLADO, VEREDA ALEGRIAS, MUNICIPIO DE MARQUETALIA.
ANALISIS DE PRECIOS UNITARIOS.
PAGINA &amp;P DE &amp;N 
</oddHeader>
  </headerFooter>
  <rowBreaks count="4" manualBreakCount="4">
    <brk id="126" min="2" max="10" man="1"/>
    <brk id="229" min="2" max="10" man="1"/>
    <brk id="346" min="2" max="10" man="1"/>
    <brk id="459" min="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A.P.U</vt:lpstr>
      <vt:lpstr>A.P.U!Área_de_impresión</vt:lpstr>
      <vt:lpstr>A.P.U!Títulos_a_imprimir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2022-01-24T15:09:25Z</dcterms:created>
  <dcterms:modified xsi:type="dcterms:W3CDTF">2022-01-24T15:10:52Z</dcterms:modified>
</cp:coreProperties>
</file>