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C:\Users\jcaristizabal\Downloads\"/>
    </mc:Choice>
  </mc:AlternateContent>
  <xr:revisionPtr revIDLastSave="0" documentId="13_ncr:1_{D3C04C8B-1778-4FDA-9838-82DB694EA5C0}" xr6:coauthVersionLast="47" xr6:coauthVersionMax="47" xr10:uidLastSave="{00000000-0000-0000-0000-000000000000}"/>
  <bookViews>
    <workbookView xWindow="-120" yWindow="-120" windowWidth="21840" windowHeight="13140" tabRatio="1000" activeTab="7" xr2:uid="{00000000-000D-0000-FFFF-FFFF00000000}"/>
  </bookViews>
  <sheets>
    <sheet name="SLIP POLIZAS" sheetId="1" r:id="rId1"/>
    <sheet name="CALIFICACIÓN" sheetId="35" r:id="rId2"/>
    <sheet name="ACTIVOS." sheetId="10" r:id="rId3"/>
    <sheet name="RELACION DE EQUIPO Y MAQUINARIA" sheetId="33" r:id="rId4"/>
    <sheet name="CARGOS AMPARADOS SERVIDORES" sheetId="34" r:id="rId5"/>
    <sheet name="OBRAS CIVILES " sheetId="9" r:id="rId6"/>
    <sheet name="RELACIÓN VEHICULOS" sheetId="20" r:id="rId7"/>
    <sheet name="FUNCIONARIOS" sheetId="30" r:id="rId8"/>
  </sheets>
  <definedNames>
    <definedName name="_xlnm._FilterDatabase" localSheetId="2" hidden="1">ACTIVOS.!$A$47:$L$47</definedName>
    <definedName name="_xlnm._FilterDatabase" localSheetId="7" hidden="1">FUNCIONARIOS!#REF!</definedName>
    <definedName name="_xlnm.Print_Area" localSheetId="2">ACTIVOS.!$A$43:$M$75</definedName>
    <definedName name="_xlnm.Print_Area" localSheetId="5">'OBRAS CIVILES '!$A$1:$D$33</definedName>
    <definedName name="_xlnm.Print_Area" localSheetId="3">'RELACION DE EQUIPO Y MAQUINARIA'!$A$1:$D$16</definedName>
    <definedName name="_xlnm.Print_Area" localSheetId="6">'RELACIÓN VEHICULOS'!$A$2:$K$24</definedName>
    <definedName name="_xlnm.Print_Area" localSheetId="0">'SLIP POLIZAS'!$B$1:$D$654</definedName>
    <definedName name="Excel_BuiltIn_Print_Area_2_1">#N/A</definedName>
    <definedName name="Excel_BuiltIn_Print_Area_3">#N/A</definedName>
    <definedName name="Excel_BuiltIn_Print_Area_4">#N/A</definedName>
    <definedName name="_xlnm.Print_Titles" localSheetId="7">FUNCIONARIOS!$1:$3</definedName>
    <definedName name="_xlnm.Print_Titles" localSheetId="0">'SLIP POLIZAS'!$1:$3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1" i="1" l="1"/>
  <c r="E354" i="1"/>
  <c r="E146" i="1"/>
  <c r="B10" i="35" s="1"/>
  <c r="D17" i="35"/>
  <c r="E653" i="1"/>
  <c r="B17" i="35" s="1"/>
  <c r="B16" i="35"/>
  <c r="E614" i="1"/>
  <c r="B15" i="35" s="1"/>
  <c r="I15" i="35"/>
  <c r="E463" i="1"/>
  <c r="B14" i="35" s="1"/>
  <c r="I13" i="35"/>
  <c r="B13" i="35"/>
  <c r="D292" i="1"/>
  <c r="E249" i="1"/>
  <c r="B12" i="35" s="1"/>
  <c r="D242" i="1"/>
  <c r="E207" i="1"/>
  <c r="E648" i="1"/>
  <c r="E654" i="1" s="1"/>
  <c r="E630" i="1"/>
  <c r="E612" i="1"/>
  <c r="E616" i="1" s="1"/>
  <c r="E606" i="1"/>
  <c r="E15" i="35" s="1"/>
  <c r="E563" i="1"/>
  <c r="D15" i="35" s="1"/>
  <c r="E539" i="1"/>
  <c r="G16" i="35" s="1"/>
  <c r="I16" i="35" s="1"/>
  <c r="E534" i="1"/>
  <c r="E543" i="1" s="1"/>
  <c r="E501" i="1"/>
  <c r="E460" i="1"/>
  <c r="E454" i="1"/>
  <c r="E14" i="35" s="1"/>
  <c r="E419" i="1"/>
  <c r="D14" i="35" s="1"/>
  <c r="E351" i="1"/>
  <c r="E344" i="1"/>
  <c r="E306" i="1"/>
  <c r="D13" i="35" s="1"/>
  <c r="E247" i="1"/>
  <c r="G12" i="35" s="1"/>
  <c r="I12" i="35" s="1"/>
  <c r="E242" i="1"/>
  <c r="E222" i="1"/>
  <c r="D12" i="35" s="1"/>
  <c r="E203" i="1"/>
  <c r="B11" i="35" s="1"/>
  <c r="G11" i="35"/>
  <c r="I11" i="35" s="1"/>
  <c r="C18" i="35"/>
  <c r="I17" i="35"/>
  <c r="I14" i="35"/>
  <c r="H18" i="35"/>
  <c r="E198" i="1"/>
  <c r="E11" i="35" s="1"/>
  <c r="E173" i="1"/>
  <c r="D11" i="35" s="1"/>
  <c r="E144" i="1"/>
  <c r="G10" i="35" s="1"/>
  <c r="E130" i="1"/>
  <c r="E10" i="35" s="1"/>
  <c r="E61" i="1"/>
  <c r="D10" i="35" s="1"/>
  <c r="I274" i="30"/>
  <c r="J273" i="30"/>
  <c r="F273" i="30"/>
  <c r="J272" i="30"/>
  <c r="F272" i="30"/>
  <c r="J271" i="30"/>
  <c r="F271" i="30"/>
  <c r="J270" i="30"/>
  <c r="F270" i="30"/>
  <c r="J269" i="30"/>
  <c r="F269" i="30"/>
  <c r="J268" i="30"/>
  <c r="F268" i="30"/>
  <c r="J267" i="30"/>
  <c r="F267" i="30"/>
  <c r="J266" i="30"/>
  <c r="F266" i="30"/>
  <c r="J265" i="30"/>
  <c r="F265" i="30"/>
  <c r="J264" i="30"/>
  <c r="F264" i="30"/>
  <c r="J263" i="30"/>
  <c r="F263" i="30"/>
  <c r="J262" i="30"/>
  <c r="F262" i="30"/>
  <c r="J261" i="30"/>
  <c r="F261" i="30"/>
  <c r="J260" i="30"/>
  <c r="F260" i="30"/>
  <c r="J259" i="30"/>
  <c r="F259" i="30"/>
  <c r="J258" i="30"/>
  <c r="F258" i="30"/>
  <c r="J257" i="30"/>
  <c r="F257" i="30"/>
  <c r="J256" i="30"/>
  <c r="F256" i="30"/>
  <c r="J255" i="30"/>
  <c r="F255" i="30"/>
  <c r="J254" i="30"/>
  <c r="F254" i="30"/>
  <c r="J253" i="30"/>
  <c r="F253" i="30"/>
  <c r="J252" i="30"/>
  <c r="F252" i="30"/>
  <c r="J251" i="30"/>
  <c r="F251" i="30"/>
  <c r="J250" i="30"/>
  <c r="F250" i="30"/>
  <c r="J249" i="30"/>
  <c r="F249" i="30"/>
  <c r="J248" i="30"/>
  <c r="F248" i="30"/>
  <c r="J247" i="30"/>
  <c r="F247" i="30"/>
  <c r="J246" i="30"/>
  <c r="F246" i="30"/>
  <c r="J245" i="30"/>
  <c r="F245" i="30"/>
  <c r="J244" i="30"/>
  <c r="F244" i="30"/>
  <c r="J243" i="30"/>
  <c r="F243" i="30"/>
  <c r="J242" i="30"/>
  <c r="F242" i="30"/>
  <c r="J241" i="30"/>
  <c r="F241" i="30"/>
  <c r="J240" i="30"/>
  <c r="F240" i="30"/>
  <c r="J239" i="30"/>
  <c r="F239" i="30"/>
  <c r="J238" i="30"/>
  <c r="F238" i="30"/>
  <c r="J237" i="30"/>
  <c r="F237" i="30"/>
  <c r="J236" i="30"/>
  <c r="F236" i="30"/>
  <c r="J235" i="30"/>
  <c r="F235" i="30"/>
  <c r="J234" i="30"/>
  <c r="F234" i="30"/>
  <c r="J233" i="30"/>
  <c r="F233" i="30"/>
  <c r="J232" i="30"/>
  <c r="F232" i="30"/>
  <c r="J231" i="30"/>
  <c r="F231" i="30"/>
  <c r="J230" i="30"/>
  <c r="F230" i="30"/>
  <c r="J229" i="30"/>
  <c r="F229" i="30"/>
  <c r="J228" i="30"/>
  <c r="F228" i="30"/>
  <c r="J227" i="30"/>
  <c r="F227" i="30"/>
  <c r="J226" i="30"/>
  <c r="F226" i="30"/>
  <c r="J225" i="30"/>
  <c r="F225" i="30"/>
  <c r="J224" i="30"/>
  <c r="F224" i="30"/>
  <c r="J223" i="30"/>
  <c r="F223" i="30"/>
  <c r="J222" i="30"/>
  <c r="F222" i="30"/>
  <c r="J221" i="30"/>
  <c r="F221" i="30"/>
  <c r="J220" i="30"/>
  <c r="F220" i="30"/>
  <c r="J219" i="30"/>
  <c r="F219" i="30"/>
  <c r="J218" i="30"/>
  <c r="F218" i="30"/>
  <c r="J217" i="30"/>
  <c r="F217" i="30"/>
  <c r="J216" i="30"/>
  <c r="F216" i="30"/>
  <c r="J215" i="30"/>
  <c r="F215" i="30"/>
  <c r="J214" i="30"/>
  <c r="F214" i="30"/>
  <c r="J213" i="30"/>
  <c r="F213" i="30"/>
  <c r="J212" i="30"/>
  <c r="F212" i="30"/>
  <c r="J211" i="30"/>
  <c r="F211" i="30"/>
  <c r="J210" i="30"/>
  <c r="F210" i="30"/>
  <c r="J209" i="30"/>
  <c r="F209" i="30"/>
  <c r="J208" i="30"/>
  <c r="F208" i="30"/>
  <c r="J207" i="30"/>
  <c r="F207" i="30"/>
  <c r="J206" i="30"/>
  <c r="F206" i="30"/>
  <c r="J205" i="30"/>
  <c r="F205" i="30"/>
  <c r="J204" i="30"/>
  <c r="F204" i="30"/>
  <c r="J203" i="30"/>
  <c r="F203" i="30"/>
  <c r="J202" i="30"/>
  <c r="F202" i="30"/>
  <c r="J201" i="30"/>
  <c r="F201" i="30"/>
  <c r="J200" i="30"/>
  <c r="F200" i="30"/>
  <c r="J199" i="30"/>
  <c r="F199" i="30"/>
  <c r="J198" i="30"/>
  <c r="F198" i="30"/>
  <c r="J197" i="30"/>
  <c r="F197" i="30"/>
  <c r="J196" i="30"/>
  <c r="F196" i="30"/>
  <c r="J195" i="30"/>
  <c r="F195" i="30"/>
  <c r="J194" i="30"/>
  <c r="F194" i="30"/>
  <c r="J193" i="30"/>
  <c r="F193" i="30"/>
  <c r="J192" i="30"/>
  <c r="F192" i="30"/>
  <c r="J191" i="30"/>
  <c r="F191" i="30"/>
  <c r="J190" i="30"/>
  <c r="F190" i="30"/>
  <c r="J189" i="30"/>
  <c r="F189" i="30"/>
  <c r="J188" i="30"/>
  <c r="F188" i="30"/>
  <c r="J187" i="30"/>
  <c r="F187" i="30"/>
  <c r="J186" i="30"/>
  <c r="F186" i="30"/>
  <c r="J185" i="30"/>
  <c r="F185" i="30"/>
  <c r="J184" i="30"/>
  <c r="F184" i="30"/>
  <c r="J183" i="30"/>
  <c r="F183" i="30"/>
  <c r="J182" i="30"/>
  <c r="F182" i="30"/>
  <c r="J181" i="30"/>
  <c r="F181" i="30"/>
  <c r="J180" i="30"/>
  <c r="F180" i="30"/>
  <c r="J179" i="30"/>
  <c r="F179" i="30"/>
  <c r="J178" i="30"/>
  <c r="F178" i="30"/>
  <c r="J177" i="30"/>
  <c r="F177" i="30"/>
  <c r="J176" i="30"/>
  <c r="F176" i="30"/>
  <c r="J175" i="30"/>
  <c r="F175" i="30"/>
  <c r="J174" i="30"/>
  <c r="F174" i="30"/>
  <c r="J173" i="30"/>
  <c r="F173" i="30"/>
  <c r="J172" i="30"/>
  <c r="F172" i="30"/>
  <c r="J171" i="30"/>
  <c r="F171" i="30"/>
  <c r="J170" i="30"/>
  <c r="F170" i="30"/>
  <c r="J169" i="30"/>
  <c r="F169" i="30"/>
  <c r="J168" i="30"/>
  <c r="F168" i="30"/>
  <c r="J167" i="30"/>
  <c r="F167" i="30"/>
  <c r="J166" i="30"/>
  <c r="F166" i="30"/>
  <c r="J165" i="30"/>
  <c r="F165" i="30"/>
  <c r="J164" i="30"/>
  <c r="F164" i="30"/>
  <c r="J163" i="30"/>
  <c r="F163" i="30"/>
  <c r="J162" i="30"/>
  <c r="F162" i="30"/>
  <c r="J161" i="30"/>
  <c r="F161" i="30"/>
  <c r="J160" i="30"/>
  <c r="F160" i="30"/>
  <c r="J159" i="30"/>
  <c r="F159" i="30"/>
  <c r="J158" i="30"/>
  <c r="F158" i="30"/>
  <c r="J157" i="30"/>
  <c r="F157" i="30"/>
  <c r="J156" i="30"/>
  <c r="F156" i="30"/>
  <c r="J155" i="30"/>
  <c r="F155" i="30"/>
  <c r="J154" i="30"/>
  <c r="F154" i="30"/>
  <c r="J153" i="30"/>
  <c r="F153" i="30"/>
  <c r="J152" i="30"/>
  <c r="F152" i="30"/>
  <c r="J151" i="30"/>
  <c r="F151" i="30"/>
  <c r="J150" i="30"/>
  <c r="F150" i="30"/>
  <c r="J149" i="30"/>
  <c r="F149" i="30"/>
  <c r="J148" i="30"/>
  <c r="F148" i="30"/>
  <c r="J147" i="30"/>
  <c r="F147" i="30"/>
  <c r="J146" i="30"/>
  <c r="F146" i="30"/>
  <c r="J145" i="30"/>
  <c r="F145" i="30"/>
  <c r="J144" i="30"/>
  <c r="F144" i="30"/>
  <c r="J143" i="30"/>
  <c r="F143" i="30"/>
  <c r="J142" i="30"/>
  <c r="F142" i="30"/>
  <c r="J141" i="30"/>
  <c r="F141" i="30"/>
  <c r="J140" i="30"/>
  <c r="F140" i="30"/>
  <c r="J139" i="30"/>
  <c r="F139" i="30"/>
  <c r="J138" i="30"/>
  <c r="F138" i="30"/>
  <c r="J137" i="30"/>
  <c r="F137" i="30"/>
  <c r="J136" i="30"/>
  <c r="F136" i="30"/>
  <c r="J135" i="30"/>
  <c r="F135" i="30"/>
  <c r="J134" i="30"/>
  <c r="F134" i="30"/>
  <c r="J133" i="30"/>
  <c r="F133" i="30"/>
  <c r="J132" i="30"/>
  <c r="F132" i="30"/>
  <c r="J131" i="30"/>
  <c r="F131" i="30"/>
  <c r="J130" i="30"/>
  <c r="F130" i="30"/>
  <c r="J129" i="30"/>
  <c r="F129" i="30"/>
  <c r="J128" i="30"/>
  <c r="F128" i="30"/>
  <c r="J127" i="30"/>
  <c r="F127" i="30"/>
  <c r="J126" i="30"/>
  <c r="F126" i="30"/>
  <c r="J125" i="30"/>
  <c r="F125" i="30"/>
  <c r="J124" i="30"/>
  <c r="F124" i="30"/>
  <c r="J123" i="30"/>
  <c r="F123" i="30"/>
  <c r="J122" i="30"/>
  <c r="F122" i="30"/>
  <c r="J121" i="30"/>
  <c r="F121" i="30"/>
  <c r="J120" i="30"/>
  <c r="F120" i="30"/>
  <c r="J119" i="30"/>
  <c r="F119" i="30"/>
  <c r="J118" i="30"/>
  <c r="F118" i="30"/>
  <c r="J117" i="30"/>
  <c r="F117" i="30"/>
  <c r="J116" i="30"/>
  <c r="F116" i="30"/>
  <c r="J115" i="30"/>
  <c r="F115" i="30"/>
  <c r="J114" i="30"/>
  <c r="F114" i="30"/>
  <c r="J113" i="30"/>
  <c r="F113" i="30"/>
  <c r="J112" i="30"/>
  <c r="F112" i="30"/>
  <c r="J111" i="30"/>
  <c r="F111" i="30"/>
  <c r="J110" i="30"/>
  <c r="F110" i="30"/>
  <c r="J109" i="30"/>
  <c r="F109" i="30"/>
  <c r="J108" i="30"/>
  <c r="F108" i="30"/>
  <c r="J107" i="30"/>
  <c r="F107" i="30"/>
  <c r="J106" i="30"/>
  <c r="F106" i="30"/>
  <c r="J105" i="30"/>
  <c r="F105" i="30"/>
  <c r="J104" i="30"/>
  <c r="F104" i="30"/>
  <c r="J103" i="30"/>
  <c r="F103" i="30"/>
  <c r="J102" i="30"/>
  <c r="F102" i="30"/>
  <c r="J101" i="30"/>
  <c r="F101" i="30"/>
  <c r="J100" i="30"/>
  <c r="F100" i="30"/>
  <c r="J99" i="30"/>
  <c r="F99" i="30"/>
  <c r="J98" i="30"/>
  <c r="F98" i="30"/>
  <c r="J97" i="30"/>
  <c r="F97" i="30"/>
  <c r="J96" i="30"/>
  <c r="F96" i="30"/>
  <c r="J95" i="30"/>
  <c r="F95" i="30"/>
  <c r="J94" i="30"/>
  <c r="F94" i="30"/>
  <c r="J93" i="30"/>
  <c r="F93" i="30"/>
  <c r="J92" i="30"/>
  <c r="F92" i="30"/>
  <c r="J91" i="30"/>
  <c r="F91" i="30"/>
  <c r="J90" i="30"/>
  <c r="F90" i="30"/>
  <c r="J89" i="30"/>
  <c r="F89" i="30"/>
  <c r="J88" i="30"/>
  <c r="F88" i="30"/>
  <c r="J87" i="30"/>
  <c r="F87" i="30"/>
  <c r="J86" i="30"/>
  <c r="F86" i="30"/>
  <c r="J85" i="30"/>
  <c r="F85" i="30"/>
  <c r="J84" i="30"/>
  <c r="F84" i="30"/>
  <c r="J83" i="30"/>
  <c r="F83" i="30"/>
  <c r="J82" i="30"/>
  <c r="F82" i="30"/>
  <c r="J81" i="30"/>
  <c r="F81" i="30"/>
  <c r="J80" i="30"/>
  <c r="F80" i="30"/>
  <c r="J79" i="30"/>
  <c r="F79" i="30"/>
  <c r="J78" i="30"/>
  <c r="F78" i="30"/>
  <c r="J77" i="30"/>
  <c r="F77" i="30"/>
  <c r="J76" i="30"/>
  <c r="F76" i="30"/>
  <c r="J75" i="30"/>
  <c r="F75" i="30"/>
  <c r="J74" i="30"/>
  <c r="F74" i="30"/>
  <c r="J73" i="30"/>
  <c r="F73" i="30"/>
  <c r="J72" i="30"/>
  <c r="F72" i="30"/>
  <c r="J71" i="30"/>
  <c r="F71" i="30"/>
  <c r="J70" i="30"/>
  <c r="F70" i="30"/>
  <c r="J69" i="30"/>
  <c r="F69" i="30"/>
  <c r="J68" i="30"/>
  <c r="F68" i="30"/>
  <c r="J67" i="30"/>
  <c r="F67" i="30"/>
  <c r="J66" i="30"/>
  <c r="F66" i="30"/>
  <c r="J65" i="30"/>
  <c r="F65" i="30"/>
  <c r="J64" i="30"/>
  <c r="F64" i="30"/>
  <c r="J63" i="30"/>
  <c r="F63" i="30"/>
  <c r="J62" i="30"/>
  <c r="F62" i="30"/>
  <c r="J61" i="30"/>
  <c r="F61" i="30"/>
  <c r="J60" i="30"/>
  <c r="F60" i="30"/>
  <c r="J59" i="30"/>
  <c r="F59" i="30"/>
  <c r="J58" i="30"/>
  <c r="F58" i="30"/>
  <c r="J57" i="30"/>
  <c r="F57" i="30"/>
  <c r="J56" i="30"/>
  <c r="F56" i="30"/>
  <c r="J55" i="30"/>
  <c r="F55" i="30"/>
  <c r="J54" i="30"/>
  <c r="F54" i="30"/>
  <c r="J53" i="30"/>
  <c r="F53" i="30"/>
  <c r="J52" i="30"/>
  <c r="F52" i="30"/>
  <c r="J51" i="30"/>
  <c r="F51" i="30"/>
  <c r="J50" i="30"/>
  <c r="F50" i="30"/>
  <c r="J49" i="30"/>
  <c r="F49" i="30"/>
  <c r="J48" i="30"/>
  <c r="F48" i="30"/>
  <c r="J47" i="30"/>
  <c r="F47" i="30"/>
  <c r="J46" i="30"/>
  <c r="F46" i="30"/>
  <c r="J45" i="30"/>
  <c r="F45" i="30"/>
  <c r="J44" i="30"/>
  <c r="F44" i="30"/>
  <c r="J43" i="30"/>
  <c r="F43" i="30"/>
  <c r="J42" i="30"/>
  <c r="F42" i="30"/>
  <c r="J41" i="30"/>
  <c r="F41" i="30"/>
  <c r="J40" i="30"/>
  <c r="F40" i="30"/>
  <c r="J39" i="30"/>
  <c r="F39" i="30"/>
  <c r="J38" i="30"/>
  <c r="F38" i="30"/>
  <c r="J37" i="30"/>
  <c r="F37" i="30"/>
  <c r="J36" i="30"/>
  <c r="F36" i="30"/>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J12" i="30"/>
  <c r="F12" i="30"/>
  <c r="J11" i="30"/>
  <c r="F11" i="30"/>
  <c r="J10" i="30"/>
  <c r="F10" i="30"/>
  <c r="J9" i="30"/>
  <c r="F9" i="30"/>
  <c r="J8" i="30"/>
  <c r="F8" i="30"/>
  <c r="J7" i="30"/>
  <c r="F7" i="30"/>
  <c r="J6" i="30"/>
  <c r="J274" i="30" s="1"/>
  <c r="C621" i="1" s="1"/>
  <c r="F6" i="30"/>
  <c r="F48" i="10"/>
  <c r="F73" i="10" s="1"/>
  <c r="K22" i="20"/>
  <c r="C32" i="9"/>
  <c r="C9" i="1" s="1"/>
  <c r="F49" i="10"/>
  <c r="K49" i="10" s="1"/>
  <c r="F50" i="10"/>
  <c r="F51" i="10"/>
  <c r="K51" i="10" s="1"/>
  <c r="F52" i="10"/>
  <c r="K52" i="10" s="1"/>
  <c r="F53" i="10"/>
  <c r="K53" i="10" s="1"/>
  <c r="F54" i="10"/>
  <c r="F55" i="10"/>
  <c r="K55" i="10" s="1"/>
  <c r="F56" i="10"/>
  <c r="K56" i="10" s="1"/>
  <c r="F57" i="10"/>
  <c r="K57" i="10" s="1"/>
  <c r="F58" i="10"/>
  <c r="F59" i="10"/>
  <c r="K59" i="10" s="1"/>
  <c r="F60" i="10"/>
  <c r="K60" i="10" s="1"/>
  <c r="F61" i="10"/>
  <c r="K61" i="10" s="1"/>
  <c r="F62" i="10"/>
  <c r="K62" i="10" s="1"/>
  <c r="F63" i="10"/>
  <c r="K63" i="10" s="1"/>
  <c r="F64" i="10"/>
  <c r="K64" i="10" s="1"/>
  <c r="F65" i="10"/>
  <c r="F66" i="10"/>
  <c r="F67" i="10"/>
  <c r="K67" i="10" s="1"/>
  <c r="F68" i="10"/>
  <c r="K68" i="10" s="1"/>
  <c r="F69" i="10"/>
  <c r="F70" i="10"/>
  <c r="F71" i="10"/>
  <c r="K71" i="10" s="1"/>
  <c r="F72" i="10"/>
  <c r="K72" i="10" s="1"/>
  <c r="C73" i="10"/>
  <c r="C8" i="1" s="1"/>
  <c r="D73" i="10"/>
  <c r="C11" i="1" s="1"/>
  <c r="E73" i="10"/>
  <c r="G73" i="10"/>
  <c r="C10" i="1" s="1"/>
  <c r="H73" i="10"/>
  <c r="C14" i="1" s="1"/>
  <c r="I73" i="10"/>
  <c r="C15" i="1" s="1"/>
  <c r="J73" i="10"/>
  <c r="C46" i="1" s="1"/>
  <c r="K50" i="10"/>
  <c r="K54" i="10"/>
  <c r="K58" i="10"/>
  <c r="K65" i="10"/>
  <c r="K66" i="10"/>
  <c r="K69" i="10"/>
  <c r="K70" i="10"/>
  <c r="C12" i="1"/>
  <c r="F15" i="35" l="1"/>
  <c r="J15" i="35" s="1"/>
  <c r="K15" i="35" s="1"/>
  <c r="D16" i="35"/>
  <c r="E16" i="35"/>
  <c r="E17" i="35"/>
  <c r="E464" i="1"/>
  <c r="E355" i="1"/>
  <c r="E251" i="1"/>
  <c r="E13" i="35"/>
  <c r="F13" i="35" s="1"/>
  <c r="J13" i="35" s="1"/>
  <c r="K13" i="35" s="1"/>
  <c r="E12" i="35"/>
  <c r="G18" i="35"/>
  <c r="E148" i="1"/>
  <c r="E205" i="1"/>
  <c r="B18" i="35"/>
  <c r="D18" i="35"/>
  <c r="F11" i="35"/>
  <c r="J11" i="35" s="1"/>
  <c r="K11" i="35" s="1"/>
  <c r="E18" i="35"/>
  <c r="F12" i="35"/>
  <c r="J12" i="35" s="1"/>
  <c r="K12" i="35" s="1"/>
  <c r="F14" i="35"/>
  <c r="J14" i="35" s="1"/>
  <c r="K14" i="35" s="1"/>
  <c r="F17" i="35"/>
  <c r="J17" i="35" s="1"/>
  <c r="K17" i="35" s="1"/>
  <c r="F16" i="35"/>
  <c r="J16" i="35" s="1"/>
  <c r="K16" i="35" s="1"/>
  <c r="I10" i="35"/>
  <c r="I18" i="35" s="1"/>
  <c r="F10" i="35"/>
  <c r="C22" i="1"/>
  <c r="C13" i="1"/>
  <c r="K48" i="10"/>
  <c r="J10" i="35" l="1"/>
  <c r="F18" i="35"/>
  <c r="D12" i="33"/>
  <c r="C257" i="1" s="1"/>
  <c r="C258" i="1" s="1"/>
  <c r="K10" i="35" l="1"/>
  <c r="K18" i="35" s="1"/>
  <c r="J18" i="35"/>
  <c r="C21" i="1"/>
  <c r="C24" i="1"/>
  <c r="L48" i="10"/>
  <c r="D35" i="34"/>
  <c r="D13" i="33"/>
  <c r="C23" i="1" l="1"/>
  <c r="K73" i="10"/>
  <c r="C25" i="1"/>
  <c r="C152" i="1" l="1"/>
  <c r="J37" i="10" l="1"/>
  <c r="I37" i="10"/>
  <c r="H37" i="10"/>
  <c r="G37" i="10"/>
  <c r="F37" i="10"/>
  <c r="E37" i="10"/>
  <c r="D37" i="10"/>
  <c r="C37" i="10"/>
  <c r="K36" i="10"/>
  <c r="L35" i="10"/>
  <c r="K35" i="10"/>
  <c r="L34" i="10"/>
  <c r="K34" i="10"/>
  <c r="L33" i="10"/>
  <c r="K33" i="10"/>
  <c r="L32" i="10"/>
  <c r="K32" i="10"/>
  <c r="L31" i="10"/>
  <c r="K31" i="10"/>
  <c r="L30" i="10"/>
  <c r="K30" i="10"/>
  <c r="L29" i="10"/>
  <c r="K29" i="10"/>
  <c r="L28" i="10"/>
  <c r="K28" i="10"/>
  <c r="L27" i="10"/>
  <c r="K27" i="10"/>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L11" i="10"/>
  <c r="K11" i="10"/>
  <c r="D501" i="1"/>
  <c r="D454" i="1"/>
  <c r="D648" i="1"/>
  <c r="D654" i="1" s="1"/>
  <c r="D630" i="1"/>
  <c r="D606" i="1"/>
  <c r="D563" i="1"/>
  <c r="D534" i="1"/>
  <c r="D419" i="1"/>
  <c r="D351" i="1"/>
  <c r="D344" i="1"/>
  <c r="D306" i="1"/>
  <c r="D247" i="1"/>
  <c r="D222" i="1"/>
  <c r="D144" i="1"/>
  <c r="D130" i="1"/>
  <c r="D61" i="1"/>
  <c r="D612" i="1"/>
  <c r="D539" i="1"/>
  <c r="D460" i="1"/>
  <c r="C259" i="1"/>
  <c r="D198" i="1"/>
  <c r="D173" i="1"/>
  <c r="D616" i="1" l="1"/>
  <c r="D464" i="1"/>
  <c r="D543" i="1"/>
  <c r="D355" i="1"/>
  <c r="D251" i="1"/>
  <c r="K37" i="10"/>
  <c r="C16" i="1" l="1"/>
  <c r="C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52" authorId="0" shapeId="0" xr:uid="{3A8CF16E-0967-7F4A-88F7-FC4E1FF2750B}">
      <text>
        <r>
          <rPr>
            <b/>
            <sz val="10"/>
            <color rgb="FF000000"/>
            <rFont val="Tahoma"/>
            <family val="2"/>
          </rPr>
          <t>ODG: Se otorga por 6 meses</t>
        </r>
        <r>
          <rPr>
            <sz val="10"/>
            <color rgb="FF000000"/>
            <rFont val="Tahoma"/>
            <family val="2"/>
          </rPr>
          <t xml:space="preserve">
</t>
        </r>
      </text>
    </comment>
    <comment ref="E59" authorId="0" shapeId="0" xr:uid="{38536095-2708-9647-A70B-A2EC50B59D2A}">
      <text>
        <r>
          <rPr>
            <b/>
            <sz val="10"/>
            <color rgb="FF000000"/>
            <rFont val="Tahoma"/>
            <family val="2"/>
          </rPr>
          <t>ODG: Se otorga con cobro prima</t>
        </r>
        <r>
          <rPr>
            <sz val="10"/>
            <color rgb="FF000000"/>
            <rFont val="Tahoma"/>
            <family val="2"/>
          </rPr>
          <t xml:space="preserve">
</t>
        </r>
      </text>
    </comment>
    <comment ref="E66" authorId="0" shapeId="0" xr:uid="{0582D636-12C2-D544-9799-AAC63EEB3FA6}">
      <text>
        <r>
          <rPr>
            <b/>
            <sz val="10"/>
            <color rgb="FF000000"/>
            <rFont val="Tahoma"/>
            <family val="2"/>
          </rPr>
          <t>ODG: Se otorga 300 millones</t>
        </r>
        <r>
          <rPr>
            <sz val="10"/>
            <color rgb="FF000000"/>
            <rFont val="Tahoma"/>
            <family val="2"/>
          </rPr>
          <t xml:space="preserve">
</t>
        </r>
      </text>
    </comment>
    <comment ref="E71" authorId="0" shapeId="0" xr:uid="{C37582EA-306A-864A-84E3-EA1EE971261C}">
      <text>
        <r>
          <rPr>
            <b/>
            <sz val="10"/>
            <color rgb="FF000000"/>
            <rFont val="Tahoma"/>
            <family val="2"/>
          </rPr>
          <t>ODG: Se otorga 350 millones</t>
        </r>
        <r>
          <rPr>
            <sz val="10"/>
            <color rgb="FF000000"/>
            <rFont val="Tahoma"/>
            <family val="2"/>
          </rPr>
          <t xml:space="preserve">
</t>
        </r>
      </text>
    </comment>
    <comment ref="E74" authorId="0" shapeId="0" xr:uid="{EF4BFCE8-7379-884A-BF5F-40820B6D04FF}">
      <text>
        <r>
          <rPr>
            <b/>
            <sz val="10"/>
            <color rgb="FF000000"/>
            <rFont val="Tahoma"/>
            <family val="2"/>
          </rPr>
          <t>ODG:Se otorga hasta el 20% anual de la prima pagada</t>
        </r>
        <r>
          <rPr>
            <sz val="10"/>
            <color rgb="FF000000"/>
            <rFont val="Tahoma"/>
            <family val="2"/>
          </rPr>
          <t xml:space="preserve">
</t>
        </r>
      </text>
    </comment>
    <comment ref="E76" authorId="0" shapeId="0" xr:uid="{B5C9F292-E9EB-F445-954D-CFF5416A564F}">
      <text>
        <r>
          <rPr>
            <b/>
            <sz val="10"/>
            <color rgb="FF000000"/>
            <rFont val="Tahoma"/>
            <family val="2"/>
          </rPr>
          <t>ODG: Se otorga 350 millones</t>
        </r>
        <r>
          <rPr>
            <sz val="10"/>
            <color rgb="FF000000"/>
            <rFont val="Tahoma"/>
            <family val="2"/>
          </rPr>
          <t xml:space="preserve">
</t>
        </r>
      </text>
    </comment>
    <comment ref="E93" authorId="0" shapeId="0" xr:uid="{B29C002B-DA36-DF4D-9CFA-C1BDD2741EF6}">
      <text>
        <r>
          <rPr>
            <b/>
            <sz val="10"/>
            <color rgb="FF000000"/>
            <rFont val="Tahoma"/>
            <family val="2"/>
          </rPr>
          <t>NO SE OTORGA</t>
        </r>
        <r>
          <rPr>
            <sz val="10"/>
            <color rgb="FF000000"/>
            <rFont val="Tahoma"/>
            <family val="2"/>
          </rPr>
          <t xml:space="preserve">
</t>
        </r>
      </text>
    </comment>
    <comment ref="E94" authorId="0" shapeId="0" xr:uid="{5A10B617-91FF-BC47-B655-4251ABCE69A3}">
      <text>
        <r>
          <rPr>
            <b/>
            <sz val="10"/>
            <color rgb="FF000000"/>
            <rFont val="Tahoma"/>
            <family val="2"/>
          </rPr>
          <t>SE OTORGA SIEMPRE Y CUANDO SEAN DE PROPIEDAD DEL ASEGURADO Y NO SUPEREN LOS 300 METROS</t>
        </r>
        <r>
          <rPr>
            <sz val="10"/>
            <color rgb="FF000000"/>
            <rFont val="Tahoma"/>
            <family val="2"/>
          </rPr>
          <t xml:space="preserve">
</t>
        </r>
      </text>
    </comment>
    <comment ref="E98" authorId="0" shapeId="0" xr:uid="{6ABBE094-444B-3B4B-88C6-04403F10E0A6}">
      <text>
        <r>
          <rPr>
            <b/>
            <sz val="10"/>
            <color rgb="FF000000"/>
            <rFont val="Tahoma"/>
            <family val="2"/>
          </rPr>
          <t>SE OTROGA CUANDO NO SUPERE EL 10%</t>
        </r>
        <r>
          <rPr>
            <sz val="10"/>
            <color rgb="FF000000"/>
            <rFont val="Tahoma"/>
            <family val="2"/>
          </rPr>
          <t xml:space="preserve">
</t>
        </r>
      </text>
    </comment>
    <comment ref="E100" authorId="0" shapeId="0" xr:uid="{21E14846-D3E4-F349-AA83-2F8E687AEC8E}">
      <text>
        <r>
          <rPr>
            <b/>
            <sz val="10"/>
            <color rgb="FF000000"/>
            <rFont val="Tahoma"/>
            <family val="2"/>
          </rPr>
          <t>NO SE OTORGA</t>
        </r>
        <r>
          <rPr>
            <sz val="10"/>
            <color rgb="FF000000"/>
            <rFont val="Tahoma"/>
            <family val="2"/>
          </rPr>
          <t xml:space="preserve">
</t>
        </r>
      </text>
    </comment>
    <comment ref="E104" authorId="0" shapeId="0" xr:uid="{8B23B8B8-12FA-C14D-877B-EAD3377166EE}">
      <text>
        <r>
          <rPr>
            <b/>
            <sz val="10"/>
            <color rgb="FF000000"/>
            <rFont val="Tahoma"/>
            <family val="2"/>
          </rPr>
          <t>NO SE OTORGA</t>
        </r>
        <r>
          <rPr>
            <sz val="10"/>
            <color rgb="FF000000"/>
            <rFont val="Tahoma"/>
            <family val="2"/>
          </rPr>
          <t xml:space="preserve">
</t>
        </r>
      </text>
    </comment>
    <comment ref="E105" authorId="0" shapeId="0" xr:uid="{0BD2EA1B-EDFA-964E-89A2-8751073439A7}">
      <text>
        <r>
          <rPr>
            <b/>
            <sz val="10"/>
            <color rgb="FF000000"/>
            <rFont val="Tahoma"/>
            <family val="2"/>
          </rPr>
          <t>NO SE OTORGA</t>
        </r>
        <r>
          <rPr>
            <sz val="10"/>
            <color rgb="FF000000"/>
            <rFont val="Tahoma"/>
            <family val="2"/>
          </rPr>
          <t xml:space="preserve">
</t>
        </r>
      </text>
    </comment>
    <comment ref="E111" authorId="0" shapeId="0" xr:uid="{0B394BB0-C1EE-DF47-9C26-EE001F457650}">
      <text>
        <r>
          <rPr>
            <b/>
            <sz val="10"/>
            <color rgb="FF000000"/>
            <rFont val="Tahoma"/>
            <family val="2"/>
          </rPr>
          <t>SE OTROGA 10% DE LA UTILIDAD BRUTA, MAX 500 MILLONES EVENTO/VIGENCIA</t>
        </r>
        <r>
          <rPr>
            <sz val="10"/>
            <color rgb="FF000000"/>
            <rFont val="Tahoma"/>
            <family val="2"/>
          </rPr>
          <t xml:space="preserve">
</t>
        </r>
      </text>
    </comment>
    <comment ref="E118" authorId="0" shapeId="0" xr:uid="{71E26B98-C9A0-3240-AFAB-CA2212DFEE79}">
      <text>
        <r>
          <rPr>
            <b/>
            <sz val="10"/>
            <color rgb="FF000000"/>
            <rFont val="Tahoma"/>
            <family val="2"/>
          </rPr>
          <t>NO SE OTORGA</t>
        </r>
        <r>
          <rPr>
            <sz val="10"/>
            <color rgb="FF000000"/>
            <rFont val="Tahoma"/>
            <family val="2"/>
          </rPr>
          <t xml:space="preserve">
</t>
        </r>
      </text>
    </comment>
    <comment ref="E140" authorId="0" shapeId="0" xr:uid="{5BA2E80F-AA81-3247-928A-DFD55CE3505D}">
      <text>
        <r>
          <rPr>
            <b/>
            <sz val="10"/>
            <color rgb="FF000000"/>
            <rFont val="Tahoma"/>
            <family val="2"/>
          </rPr>
          <t>SE OTORGA 5 DIAS LABORABLES</t>
        </r>
        <r>
          <rPr>
            <sz val="10"/>
            <color rgb="FF000000"/>
            <rFont val="Tahoma"/>
            <family val="2"/>
          </rPr>
          <t xml:space="preserve">
</t>
        </r>
      </text>
    </comment>
    <comment ref="E141" authorId="0" shapeId="0" xr:uid="{A9D51B47-6753-A344-8EB5-DDBC00E99089}">
      <text>
        <r>
          <rPr>
            <b/>
            <sz val="10"/>
            <color rgb="FF000000"/>
            <rFont val="Tahoma"/>
            <family val="2"/>
          </rPr>
          <t>SE OTORGA 5 DIAS LABORABLES</t>
        </r>
        <r>
          <rPr>
            <sz val="10"/>
            <color rgb="FF000000"/>
            <rFont val="Tahoma"/>
            <family val="2"/>
          </rPr>
          <t xml:space="preserve">
</t>
        </r>
      </text>
    </comment>
    <comment ref="E158" authorId="0" shapeId="0" xr:uid="{33E5148B-6D8F-5843-9F8A-ECF2121DF219}">
      <text>
        <r>
          <rPr>
            <b/>
            <sz val="10"/>
            <color rgb="FF000000"/>
            <rFont val="Tahoma"/>
            <family val="2"/>
          </rPr>
          <t xml:space="preserve">SE OTORGA: 
</t>
        </r>
        <r>
          <rPr>
            <b/>
            <sz val="10"/>
            <color rgb="FF000000"/>
            <rFont val="Tahoma"/>
            <family val="2"/>
          </rPr>
          <t xml:space="preserve">LIVIANOS 1000/1000/2000
</t>
        </r>
        <r>
          <rPr>
            <b/>
            <sz val="10"/>
            <color rgb="FF000000"/>
            <rFont val="Tahoma"/>
            <family val="2"/>
          </rPr>
          <t xml:space="preserve">PESDOS 3500
</t>
        </r>
        <r>
          <rPr>
            <b/>
            <sz val="10"/>
            <color rgb="FF000000"/>
            <rFont val="Tahoma"/>
            <family val="2"/>
          </rPr>
          <t>MOTOS 200/200/400</t>
        </r>
        <r>
          <rPr>
            <sz val="10"/>
            <color rgb="FF000000"/>
            <rFont val="Tahoma"/>
            <family val="2"/>
          </rPr>
          <t xml:space="preserve">
</t>
        </r>
      </text>
    </comment>
    <comment ref="E166" authorId="0" shapeId="0" xr:uid="{9F88EEE8-93A9-1948-9E14-0D61958EA375}">
      <text>
        <r>
          <rPr>
            <b/>
            <sz val="10"/>
            <color rgb="FF000000"/>
            <rFont val="Tahoma"/>
            <family val="2"/>
          </rPr>
          <t>SE OTORGA MENOS PARA MOTOCARROS</t>
        </r>
        <r>
          <rPr>
            <sz val="10"/>
            <color rgb="FF000000"/>
            <rFont val="Tahoma"/>
            <family val="2"/>
          </rPr>
          <t xml:space="preserve">
</t>
        </r>
      </text>
    </comment>
    <comment ref="E167" authorId="0" shapeId="0" xr:uid="{FF516DA4-0FFA-254B-ADA1-947B145BB1FB}">
      <text>
        <r>
          <rPr>
            <b/>
            <sz val="10"/>
            <color rgb="FF000000"/>
            <rFont val="Tahoma"/>
            <family val="2"/>
          </rPr>
          <t xml:space="preserve">SE OTORGA: Se otorga 
</t>
        </r>
        <r>
          <rPr>
            <b/>
            <sz val="10"/>
            <color rgb="FF000000"/>
            <rFont val="Tahoma"/>
            <family val="2"/>
          </rPr>
          <t>Para los pesados se otorga fa cobenura de aux por paralizadon, $3 500 000 y GASTOS DE GRUA, TRANSPORTE Y PROTECCION al veh1culo asegurado hasta el 20% del monto neto a indemnizar</t>
        </r>
        <r>
          <rPr>
            <sz val="10"/>
            <color rgb="FF000000"/>
            <rFont val="Tahoma"/>
            <family val="2"/>
          </rPr>
          <t xml:space="preserve">
</t>
        </r>
      </text>
    </comment>
    <comment ref="E168" authorId="0" shapeId="0" xr:uid="{1E23ACA7-B25A-3D42-83A6-F9EF7AD3DC22}">
      <text>
        <r>
          <rPr>
            <b/>
            <sz val="10"/>
            <color rgb="FF000000"/>
            <rFont val="Tahoma"/>
            <family val="2"/>
          </rPr>
          <t xml:space="preserve">SE OTORGA: Se otorga 
</t>
        </r>
        <r>
          <rPr>
            <b/>
            <sz val="10"/>
            <color rgb="FF000000"/>
            <rFont val="Tahoma"/>
            <family val="2"/>
          </rPr>
          <t>Para los pesados se otorga fa cobenura de aux por paralizadon, $3 500 000 y GASTOS DE GRUA, TRANSPORTE Y PROTECCION al veh1culo asegurado hasta el 20% del monto neto a indemnizar</t>
        </r>
        <r>
          <rPr>
            <sz val="10"/>
            <color rgb="FF000000"/>
            <rFont val="Tahoma"/>
            <family val="2"/>
          </rPr>
          <t xml:space="preserve">
</t>
        </r>
      </text>
    </comment>
    <comment ref="E169" authorId="0" shapeId="0" xr:uid="{1DA9EE80-36F0-464F-9D1D-5D8FD17F0657}">
      <text>
        <r>
          <rPr>
            <b/>
            <sz val="10"/>
            <color rgb="FF000000"/>
            <rFont val="Tahoma"/>
            <family val="2"/>
          </rPr>
          <t>NO SE OTORGA</t>
        </r>
      </text>
    </comment>
    <comment ref="E180" authorId="0" shapeId="0" xr:uid="{AE125D46-2D86-034F-955D-E8C111FEBB1D}">
      <text>
        <r>
          <rPr>
            <b/>
            <sz val="10"/>
            <color rgb="FF000000"/>
            <rFont val="Tahoma"/>
            <family val="2"/>
          </rPr>
          <t>NO SE OTORGA</t>
        </r>
      </text>
    </comment>
    <comment ref="E193" authorId="0" shapeId="0" xr:uid="{B4913F05-E1EE-CC40-A326-ECD2F26F653D}">
      <text>
        <r>
          <rPr>
            <b/>
            <sz val="10"/>
            <color rgb="FF000000"/>
            <rFont val="Tahoma"/>
            <family val="2"/>
          </rPr>
          <t>SE OTORGA SOLO PARA VEHICULOS LIVIANOS</t>
        </r>
        <r>
          <rPr>
            <sz val="10"/>
            <color rgb="FF000000"/>
            <rFont val="Tahoma"/>
            <family val="2"/>
          </rPr>
          <t xml:space="preserve">
</t>
        </r>
      </text>
    </comment>
    <comment ref="E210" authorId="0" shapeId="0" xr:uid="{8D6549AC-C330-6246-82C7-18E012095A5E}">
      <text>
        <r>
          <rPr>
            <b/>
            <sz val="10"/>
            <color rgb="FF000000"/>
            <rFont val="Tahoma"/>
            <family val="2"/>
          </rPr>
          <t>ODG: PARA CAJAS MENORES 5.000.000</t>
        </r>
        <r>
          <rPr>
            <sz val="10"/>
            <color rgb="FF000000"/>
            <rFont val="Tahoma"/>
            <family val="2"/>
          </rPr>
          <t xml:space="preserve">
</t>
        </r>
      </text>
    </comment>
    <comment ref="E217" authorId="0" shapeId="0" xr:uid="{05A8B70F-FB84-8545-B1FA-D097DF79140E}">
      <text>
        <r>
          <rPr>
            <b/>
            <sz val="10"/>
            <color rgb="FF000000"/>
            <rFont val="Tahoma"/>
            <family val="2"/>
          </rPr>
          <t>NO SE OTORGA</t>
        </r>
        <r>
          <rPr>
            <sz val="10"/>
            <color rgb="FF000000"/>
            <rFont val="Tahoma"/>
            <family val="2"/>
          </rPr>
          <t xml:space="preserve">
</t>
        </r>
      </text>
    </comment>
    <comment ref="E218" authorId="0" shapeId="0" xr:uid="{B3F694FF-02D1-2648-81A9-98D0DE3C69D1}">
      <text>
        <r>
          <rPr>
            <b/>
            <sz val="10"/>
            <color rgb="FF000000"/>
            <rFont val="Tahoma"/>
            <family val="2"/>
          </rPr>
          <t>SE OTORGA MAXIMO 50% DEL VR. ASEGURADO</t>
        </r>
        <r>
          <rPr>
            <sz val="10"/>
            <color rgb="FF000000"/>
            <rFont val="Tahoma"/>
            <family val="2"/>
          </rPr>
          <t xml:space="preserve">
</t>
        </r>
      </text>
    </comment>
    <comment ref="E235" authorId="0" shapeId="0" xr:uid="{8A043449-DC55-4449-9A96-9AF46E59581D}">
      <text>
        <r>
          <rPr>
            <b/>
            <sz val="10"/>
            <color rgb="FF000000"/>
            <rFont val="Tahoma"/>
            <family val="2"/>
          </rPr>
          <t>NO SE OTORGA</t>
        </r>
        <r>
          <rPr>
            <sz val="10"/>
            <color rgb="FF000000"/>
            <rFont val="Tahoma"/>
            <family val="2"/>
          </rPr>
          <t xml:space="preserve">
</t>
        </r>
      </text>
    </comment>
    <comment ref="E238" authorId="0" shapeId="0" xr:uid="{70D33041-388B-C04E-8EC9-BBDA7395F5B6}">
      <text>
        <r>
          <rPr>
            <b/>
            <sz val="10"/>
            <color rgb="FF000000"/>
            <rFont val="Tahoma"/>
            <family val="2"/>
          </rPr>
          <t>SE OTORGA MAX 30%</t>
        </r>
        <r>
          <rPr>
            <sz val="10"/>
            <color rgb="FF000000"/>
            <rFont val="Tahoma"/>
            <family val="2"/>
          </rPr>
          <t xml:space="preserve">
</t>
        </r>
      </text>
    </comment>
    <comment ref="E269" authorId="0" shapeId="0" xr:uid="{16BA19E0-6294-D64E-A4AE-6EC192B184E9}">
      <text>
        <r>
          <rPr>
            <b/>
            <sz val="10"/>
            <color rgb="FF000000"/>
            <rFont val="Tahoma"/>
            <family val="2"/>
          </rPr>
          <t>POR EVENTOS CUBIERTOS POR LA POLIZA</t>
        </r>
        <r>
          <rPr>
            <sz val="10"/>
            <color rgb="FF000000"/>
            <rFont val="Tahoma"/>
            <family val="2"/>
          </rPr>
          <t xml:space="preserve">
</t>
        </r>
      </text>
    </comment>
    <comment ref="E273" authorId="0" shapeId="0" xr:uid="{9C5F30CD-DA49-0B43-AF30-A2F00807A399}">
      <text>
        <r>
          <rPr>
            <b/>
            <sz val="10"/>
            <color rgb="FF000000"/>
            <rFont val="Tahoma"/>
            <family val="2"/>
          </rPr>
          <t>10% DEL VALOR ASEGURADO</t>
        </r>
        <r>
          <rPr>
            <sz val="10"/>
            <color rgb="FF000000"/>
            <rFont val="Tahoma"/>
            <family val="2"/>
          </rPr>
          <t xml:space="preserve">
</t>
        </r>
      </text>
    </comment>
    <comment ref="E285" authorId="0" shapeId="0" xr:uid="{0C257BB1-5E9F-254B-B5A9-0912069E033A}">
      <text>
        <r>
          <rPr>
            <b/>
            <sz val="10"/>
            <color rgb="FF000000"/>
            <rFont val="Tahoma"/>
            <family val="2"/>
          </rPr>
          <t>NO SE OTORGA</t>
        </r>
        <r>
          <rPr>
            <sz val="10"/>
            <color rgb="FF000000"/>
            <rFont val="Tahoma"/>
            <family val="2"/>
          </rPr>
          <t xml:space="preserve">
</t>
        </r>
      </text>
    </comment>
    <comment ref="E303" authorId="0" shapeId="0" xr:uid="{FEE6ABD9-B336-7348-907C-185143D38360}">
      <text>
        <r>
          <rPr>
            <b/>
            <sz val="10"/>
            <color rgb="FF000000"/>
            <rFont val="Tahoma"/>
            <family val="2"/>
          </rPr>
          <t>NO SE OTORGA</t>
        </r>
        <r>
          <rPr>
            <sz val="10"/>
            <color rgb="FF000000"/>
            <rFont val="Tahoma"/>
            <family val="2"/>
          </rPr>
          <t xml:space="preserve">
</t>
        </r>
      </text>
    </comment>
    <comment ref="E312" authorId="0" shapeId="0" xr:uid="{37EE4445-A9F5-A341-8828-720E86DE6897}">
      <text>
        <r>
          <rPr>
            <b/>
            <sz val="10"/>
            <color rgb="FF000000"/>
            <rFont val="Tahoma"/>
            <family val="2"/>
          </rPr>
          <t>NO SE OTORGA</t>
        </r>
        <r>
          <rPr>
            <sz val="10"/>
            <color rgb="FF000000"/>
            <rFont val="Tahoma"/>
            <family val="2"/>
          </rPr>
          <t xml:space="preserve">
</t>
        </r>
      </text>
    </comment>
    <comment ref="E319" authorId="0" shapeId="0" xr:uid="{BDAACB6E-4620-D44C-BE1A-D72D17875B0B}">
      <text>
        <r>
          <rPr>
            <b/>
            <sz val="10"/>
            <color rgb="FF000000"/>
            <rFont val="Tahoma"/>
            <family val="2"/>
          </rPr>
          <t>NO SE OTORGA</t>
        </r>
        <r>
          <rPr>
            <sz val="10"/>
            <color rgb="FF000000"/>
            <rFont val="Tahoma"/>
            <family val="2"/>
          </rPr>
          <t xml:space="preserve">
</t>
        </r>
      </text>
    </comment>
    <comment ref="E323" authorId="0" shapeId="0" xr:uid="{812F7DEA-2D77-F745-BE70-E606DCABA9D5}">
      <text>
        <r>
          <rPr>
            <b/>
            <sz val="10"/>
            <color rgb="FF000000"/>
            <rFont val="Tahoma"/>
            <family val="2"/>
          </rPr>
          <t>NO SE OTORGA</t>
        </r>
        <r>
          <rPr>
            <sz val="10"/>
            <color rgb="FF000000"/>
            <rFont val="Tahoma"/>
            <family val="2"/>
          </rPr>
          <t xml:space="preserve">
</t>
        </r>
      </text>
    </comment>
    <comment ref="E329" authorId="0" shapeId="0" xr:uid="{5DEBFCAF-D0CE-B74F-8F89-DD06617B24F3}">
      <text>
        <r>
          <rPr>
            <b/>
            <sz val="10"/>
            <color rgb="FF000000"/>
            <rFont val="Tahoma"/>
            <family val="2"/>
          </rPr>
          <t>NO SE OTORGA</t>
        </r>
        <r>
          <rPr>
            <sz val="10"/>
            <color rgb="FF000000"/>
            <rFont val="Tahoma"/>
            <family val="2"/>
          </rPr>
          <t xml:space="preserve">
</t>
        </r>
      </text>
    </comment>
    <comment ref="E331" authorId="0" shapeId="0" xr:uid="{77EA96DD-0F2E-C44A-961D-5DFEB57A616C}">
      <text>
        <r>
          <rPr>
            <b/>
            <sz val="10"/>
            <color rgb="FF000000"/>
            <rFont val="Tahoma"/>
            <family val="2"/>
          </rPr>
          <t>SE OTORGA  75%</t>
        </r>
        <r>
          <rPr>
            <sz val="10"/>
            <color rgb="FF000000"/>
            <rFont val="Tahoma"/>
            <family val="2"/>
          </rPr>
          <t xml:space="preserve">
</t>
        </r>
      </text>
    </comment>
    <comment ref="E337" authorId="0" shapeId="0" xr:uid="{8DC63CE9-4A31-0148-911A-A79E6027EC07}">
      <text>
        <r>
          <rPr>
            <b/>
            <sz val="10"/>
            <color rgb="FF000000"/>
            <rFont val="Tahoma"/>
            <family val="2"/>
          </rPr>
          <t>50%</t>
        </r>
        <r>
          <rPr>
            <sz val="10"/>
            <color rgb="FF000000"/>
            <rFont val="Tahoma"/>
            <family val="2"/>
          </rPr>
          <t xml:space="preserve">
</t>
        </r>
      </text>
    </comment>
    <comment ref="E339" authorId="0" shapeId="0" xr:uid="{C6B40699-2703-C349-AA6D-01C22BA3845C}">
      <text>
        <r>
          <rPr>
            <b/>
            <sz val="10"/>
            <color rgb="FF000000"/>
            <rFont val="Tahoma"/>
            <family val="2"/>
          </rPr>
          <t xml:space="preserve">Se otorga sublímite del 10% del valor asegurado total. Se cubren las  pérdidas derivadas de avenidas, 
</t>
        </r>
        <r>
          <rPr>
            <b/>
            <sz val="10"/>
            <color rgb="FF000000"/>
            <rFont val="Tahoma"/>
            <family val="2"/>
          </rPr>
          <t>inundaciones,  corrimientos de  tierra o caída de rocas, hundimiento asentamiento, hundimiento de minas, galerías, túneles, etc. Se EXCLUYEN las perdidas debido a abandonos</t>
        </r>
      </text>
    </comment>
    <comment ref="E368" authorId="0" shapeId="0" xr:uid="{18F80F71-36DB-6049-B249-D7948BBADAB1}">
      <text>
        <r>
          <rPr>
            <b/>
            <sz val="10"/>
            <color rgb="FF000000"/>
            <rFont val="Tahoma"/>
            <family val="2"/>
          </rPr>
          <t xml:space="preserve">SE OTORGA 75%
</t>
        </r>
        <r>
          <rPr>
            <sz val="10"/>
            <color rgb="FF000000"/>
            <rFont val="Tahoma"/>
            <family val="2"/>
          </rPr>
          <t xml:space="preserve">
</t>
        </r>
      </text>
    </comment>
    <comment ref="E373" authorId="0" shapeId="0" xr:uid="{E641C6F8-F694-6149-805C-7B2B5206FA35}">
      <text>
        <r>
          <rPr>
            <b/>
            <sz val="10"/>
            <color rgb="FF000000"/>
            <rFont val="Tahoma"/>
            <family val="2"/>
          </rPr>
          <t>NO SE OTORGA</t>
        </r>
        <r>
          <rPr>
            <sz val="10"/>
            <color rgb="FF000000"/>
            <rFont val="Tahoma"/>
            <family val="2"/>
          </rPr>
          <t xml:space="preserve">
</t>
        </r>
      </text>
    </comment>
    <comment ref="E383" authorId="0" shapeId="0" xr:uid="{324E4D12-E01D-1F46-B956-C761A86342EC}">
      <text>
        <r>
          <rPr>
            <b/>
            <sz val="10"/>
            <color rgb="FF000000"/>
            <rFont val="Tahoma"/>
            <family val="2"/>
          </rPr>
          <t>PARA GASTOS PENALES HAS 50 MILLONES</t>
        </r>
        <r>
          <rPr>
            <sz val="10"/>
            <color rgb="FF000000"/>
            <rFont val="Tahoma"/>
            <family val="2"/>
          </rPr>
          <t xml:space="preserve">
</t>
        </r>
      </text>
    </comment>
    <comment ref="E384" authorId="0" shapeId="0" xr:uid="{BB574555-DF62-BE4A-8C14-0FFFD14097FF}">
      <text>
        <r>
          <rPr>
            <b/>
            <sz val="10"/>
            <color rgb="FF000000"/>
            <rFont val="Tahoma"/>
            <family val="2"/>
          </rPr>
          <t>NO SE OTORGA</t>
        </r>
        <r>
          <rPr>
            <sz val="10"/>
            <color rgb="FF000000"/>
            <rFont val="Tahoma"/>
            <family val="2"/>
          </rPr>
          <t xml:space="preserve">
</t>
        </r>
      </text>
    </comment>
    <comment ref="E385" authorId="0" shapeId="0" xr:uid="{12250CA0-97E8-8248-99F9-778A909EB4F9}">
      <text>
        <r>
          <rPr>
            <b/>
            <sz val="10"/>
            <color rgb="FF000000"/>
            <rFont val="Tahoma"/>
            <family val="2"/>
          </rPr>
          <t>HASTA 500 MILLONES</t>
        </r>
        <r>
          <rPr>
            <sz val="10"/>
            <color rgb="FF000000"/>
            <rFont val="Tahoma"/>
            <family val="2"/>
          </rPr>
          <t xml:space="preserve">
</t>
        </r>
      </text>
    </comment>
    <comment ref="E388" authorId="0" shapeId="0" xr:uid="{904CBBB0-D797-7548-ADFC-09A3E0529535}">
      <text>
        <r>
          <rPr>
            <b/>
            <sz val="10"/>
            <color rgb="FF000000"/>
            <rFont val="Tahoma"/>
            <family val="2"/>
          </rPr>
          <t>no se otorga</t>
        </r>
        <r>
          <rPr>
            <sz val="10"/>
            <color rgb="FF000000"/>
            <rFont val="Tahoma"/>
            <family val="2"/>
          </rPr>
          <t xml:space="preserve">
</t>
        </r>
      </text>
    </comment>
    <comment ref="E390" authorId="0" shapeId="0" xr:uid="{4783C682-EB09-EE45-9101-9943A70CF027}">
      <text>
        <r>
          <rPr>
            <b/>
            <sz val="10"/>
            <color rgb="FF000000"/>
            <rFont val="Tahoma"/>
            <family val="2"/>
          </rPr>
          <t>no se otorga</t>
        </r>
        <r>
          <rPr>
            <sz val="10"/>
            <color rgb="FF000000"/>
            <rFont val="Tahoma"/>
            <family val="2"/>
          </rPr>
          <t xml:space="preserve">
</t>
        </r>
      </text>
    </comment>
    <comment ref="E398" authorId="0" shapeId="0" xr:uid="{9420C454-429F-DA48-B606-9215523A569E}">
      <text>
        <r>
          <rPr>
            <b/>
            <sz val="10"/>
            <color rgb="FF000000"/>
            <rFont val="Tahoma"/>
            <family val="2"/>
          </rPr>
          <t>no se otorga</t>
        </r>
        <r>
          <rPr>
            <sz val="10"/>
            <color rgb="FF000000"/>
            <rFont val="Tahoma"/>
            <family val="2"/>
          </rPr>
          <t xml:space="preserve">
</t>
        </r>
      </text>
    </comment>
    <comment ref="E399" authorId="0" shapeId="0" xr:uid="{DA316158-F370-9F46-A9A4-4542AA45DCE9}">
      <text>
        <r>
          <rPr>
            <b/>
            <sz val="10"/>
            <color rgb="FF000000"/>
            <rFont val="Tahoma"/>
            <family val="2"/>
          </rPr>
          <t>no se otorga</t>
        </r>
        <r>
          <rPr>
            <sz val="10"/>
            <color rgb="FF000000"/>
            <rFont val="Tahoma"/>
            <family val="2"/>
          </rPr>
          <t xml:space="preserve">
</t>
        </r>
      </text>
    </comment>
    <comment ref="E400" authorId="0" shapeId="0" xr:uid="{E69C13FB-75D4-7D41-9DCE-5B29D4AC5982}">
      <text>
        <r>
          <rPr>
            <b/>
            <sz val="10"/>
            <color rgb="FF000000"/>
            <rFont val="Tahoma"/>
            <family val="2"/>
          </rPr>
          <t>no se otorga</t>
        </r>
        <r>
          <rPr>
            <sz val="10"/>
            <color rgb="FF000000"/>
            <rFont val="Tahoma"/>
            <family val="2"/>
          </rPr>
          <t xml:space="preserve">
</t>
        </r>
      </text>
    </comment>
    <comment ref="E403" authorId="0" shapeId="0" xr:uid="{2F2B234C-8CBD-8443-91BB-FF252A871B9A}">
      <text>
        <r>
          <rPr>
            <b/>
            <sz val="10"/>
            <color rgb="FF000000"/>
            <rFont val="Tahoma"/>
            <family val="2"/>
          </rPr>
          <t>no se otorga</t>
        </r>
        <r>
          <rPr>
            <sz val="10"/>
            <color rgb="FF000000"/>
            <rFont val="Tahoma"/>
            <family val="2"/>
          </rPr>
          <t xml:space="preserve">
</t>
        </r>
      </text>
    </comment>
    <comment ref="E414" authorId="0" shapeId="0" xr:uid="{994C2581-447B-084B-AFA5-F2FCDF94239B}">
      <text>
        <r>
          <rPr>
            <b/>
            <sz val="10"/>
            <color rgb="FF000000"/>
            <rFont val="Tahoma"/>
            <family val="2"/>
          </rPr>
          <t>no se otorga</t>
        </r>
        <r>
          <rPr>
            <sz val="10"/>
            <color rgb="FF000000"/>
            <rFont val="Tahoma"/>
            <family val="2"/>
          </rPr>
          <t xml:space="preserve">
</t>
        </r>
      </text>
    </comment>
    <comment ref="E435" authorId="0" shapeId="0" xr:uid="{18FF90CB-AE40-B643-B3D9-8BF1DEDE3975}">
      <text>
        <r>
          <rPr>
            <b/>
            <sz val="10"/>
            <color rgb="FF000000"/>
            <rFont val="Tahoma"/>
            <family val="2"/>
          </rPr>
          <t>NO SE OTORGA</t>
        </r>
        <r>
          <rPr>
            <sz val="10"/>
            <color rgb="FF000000"/>
            <rFont val="Tahoma"/>
            <family val="2"/>
          </rPr>
          <t xml:space="preserve">
</t>
        </r>
      </text>
    </comment>
    <comment ref="E437" authorId="0" shapeId="0" xr:uid="{2225001F-98A8-5B47-B653-07D3F3C75CAD}">
      <text>
        <r>
          <rPr>
            <b/>
            <sz val="10"/>
            <color rgb="FF000000"/>
            <rFont val="Tahoma"/>
            <family val="2"/>
          </rPr>
          <t>NO SE OTORGA</t>
        </r>
        <r>
          <rPr>
            <sz val="10"/>
            <color rgb="FF000000"/>
            <rFont val="Tahoma"/>
            <family val="2"/>
          </rPr>
          <t xml:space="preserve">
</t>
        </r>
      </text>
    </comment>
    <comment ref="E439" authorId="0" shapeId="0" xr:uid="{984402A2-3AD9-CE49-A4A9-C691E160C3A9}">
      <text>
        <r>
          <rPr>
            <b/>
            <sz val="10"/>
            <color rgb="FF000000"/>
            <rFont val="Tahoma"/>
            <family val="2"/>
          </rPr>
          <t>EXCEPTO CUACIONES</t>
        </r>
        <r>
          <rPr>
            <sz val="10"/>
            <color rgb="FF000000"/>
            <rFont val="Tahoma"/>
            <family val="2"/>
          </rPr>
          <t xml:space="preserve">
</t>
        </r>
      </text>
    </comment>
    <comment ref="E441" authorId="0" shapeId="0" xr:uid="{247C37C7-8669-4245-B137-698AEF9D482A}">
      <text>
        <r>
          <rPr>
            <b/>
            <sz val="10"/>
            <color rgb="FF000000"/>
            <rFont val="Tahoma"/>
            <family val="2"/>
          </rPr>
          <t>NO SE OTORGA</t>
        </r>
        <r>
          <rPr>
            <sz val="10"/>
            <color rgb="FF000000"/>
            <rFont val="Tahoma"/>
            <family val="2"/>
          </rPr>
          <t xml:space="preserve">
</t>
        </r>
      </text>
    </comment>
    <comment ref="E442" authorId="0" shapeId="0" xr:uid="{F4C29F66-7FCD-0846-885F-A154DF0A2A66}">
      <text>
        <r>
          <rPr>
            <b/>
            <sz val="10"/>
            <color rgb="FF000000"/>
            <rFont val="Tahoma"/>
            <family val="2"/>
          </rPr>
          <t>NO SE OTORGA</t>
        </r>
        <r>
          <rPr>
            <sz val="10"/>
            <color rgb="FF000000"/>
            <rFont val="Tahoma"/>
            <family val="2"/>
          </rPr>
          <t xml:space="preserve">
</t>
        </r>
      </text>
    </comment>
    <comment ref="E471" authorId="0" shapeId="0" xr:uid="{34A09E23-DF51-7349-9A87-1AD9E6297B0B}">
      <text>
        <r>
          <rPr>
            <b/>
            <sz val="10"/>
            <color rgb="FF000000"/>
            <rFont val="Tahoma"/>
            <family val="2"/>
          </rPr>
          <t>se otorga incluido limite global</t>
        </r>
        <r>
          <rPr>
            <sz val="10"/>
            <color rgb="FF000000"/>
            <rFont val="Tahoma"/>
            <family val="2"/>
          </rPr>
          <t xml:space="preserve">
</t>
        </r>
      </text>
    </comment>
    <comment ref="E474" authorId="0" shapeId="0" xr:uid="{FD03DE13-A780-0B4B-BB2A-18BB29DE9DD9}">
      <text>
        <r>
          <rPr>
            <b/>
            <sz val="10"/>
            <color rgb="FF000000"/>
            <rFont val="Tahoma"/>
            <family val="2"/>
          </rPr>
          <t>NO SE OTORGA</t>
        </r>
      </text>
    </comment>
    <comment ref="E480" authorId="0" shapeId="0" xr:uid="{17B0FA7D-BB99-2341-9607-398A4BA147AE}">
      <text>
        <r>
          <rPr>
            <b/>
            <sz val="10"/>
            <color rgb="FF000000"/>
            <rFont val="Tahoma"/>
            <family val="2"/>
          </rPr>
          <t>SOLO PARA LOS CONTENIDOS EN LA LEY 1010</t>
        </r>
        <r>
          <rPr>
            <sz val="10"/>
            <color rgb="FF000000"/>
            <rFont val="Tahoma"/>
            <family val="2"/>
          </rPr>
          <t xml:space="preserve">
</t>
        </r>
      </text>
    </comment>
    <comment ref="E483" authorId="0" shapeId="0" xr:uid="{67237691-A4FE-F342-9FB2-38516C36D143}">
      <text>
        <r>
          <rPr>
            <b/>
            <sz val="10"/>
            <color rgb="FF000000"/>
            <rFont val="Tahoma"/>
            <family val="2"/>
          </rPr>
          <t>SIEMPRE Y CUANDO EL AFECTADO NO HAYA SUFRIDO NINGUN DAÑO MATERIAL O CORPORAL</t>
        </r>
        <r>
          <rPr>
            <sz val="10"/>
            <color rgb="FF000000"/>
            <rFont val="Tahoma"/>
            <family val="2"/>
          </rPr>
          <t xml:space="preserve">
</t>
        </r>
      </text>
    </comment>
    <comment ref="E486" authorId="0" shapeId="0" xr:uid="{FD4ED3D9-A6CD-AE47-AB3C-97FFE55C217B}">
      <text>
        <r>
          <rPr>
            <b/>
            <sz val="10"/>
            <color rgb="FF000000"/>
            <rFont val="Tahoma"/>
            <family val="2"/>
          </rPr>
          <t>SE OTORGAR 50.000.000</t>
        </r>
        <r>
          <rPr>
            <sz val="10"/>
            <color rgb="FF000000"/>
            <rFont val="Tahoma"/>
            <family val="2"/>
          </rPr>
          <t xml:space="preserve">
</t>
        </r>
      </text>
    </comment>
    <comment ref="E495" authorId="0" shapeId="0" xr:uid="{CB3E5131-FEF3-8E47-AA2B-5277E70492A3}">
      <text>
        <r>
          <rPr>
            <b/>
            <sz val="10"/>
            <color rgb="FF000000"/>
            <rFont val="Tahoma"/>
            <family val="2"/>
          </rPr>
          <t>SE OTORGA: $120.000.000= por persona $420.000.000 = evento y $1.200.000.000= por vigencia</t>
        </r>
        <r>
          <rPr>
            <sz val="10"/>
            <color rgb="FF000000"/>
            <rFont val="Tahoma"/>
            <family val="2"/>
          </rPr>
          <t xml:space="preserve">
</t>
        </r>
      </text>
    </comment>
    <comment ref="E499" authorId="0" shapeId="0" xr:uid="{A15355E2-C087-6749-9FFA-6DF2B3B49D7A}">
      <text>
        <r>
          <rPr>
            <b/>
            <sz val="10"/>
            <color rgb="FF000000"/>
            <rFont val="Tahoma"/>
            <family val="2"/>
          </rPr>
          <t>SE OTROGA $100.000.000= por persona $320.000.000 = evento y $820.000.000= por vigencia</t>
        </r>
        <r>
          <rPr>
            <sz val="10"/>
            <color rgb="FF000000"/>
            <rFont val="Tahoma"/>
            <family val="2"/>
          </rPr>
          <t xml:space="preserve">
</t>
        </r>
      </text>
    </comment>
    <comment ref="E509" authorId="0" shapeId="0" xr:uid="{F95953E8-E5D7-E440-9CBF-9C065FFBEA23}">
      <text>
        <r>
          <rPr>
            <b/>
            <sz val="10"/>
            <color rgb="FF000000"/>
            <rFont val="Tahoma"/>
            <family val="2"/>
          </rPr>
          <t>UNICAMENTE GASTOS DE DEFENSA</t>
        </r>
        <r>
          <rPr>
            <sz val="10"/>
            <color rgb="FF000000"/>
            <rFont val="Tahoma"/>
            <family val="2"/>
          </rPr>
          <t xml:space="preserve">
</t>
        </r>
      </text>
    </comment>
    <comment ref="E512" authorId="0" shapeId="0" xr:uid="{4C1965E5-F0E4-CE46-8D1C-42BE9220A3C9}">
      <text>
        <r>
          <rPr>
            <b/>
            <sz val="10"/>
            <color rgb="FF000000"/>
            <rFont val="Tahoma"/>
            <family val="2"/>
          </rPr>
          <t>NO SE OTORGA, SOLO LOS CONTENIDOS EN LA LEY 1010</t>
        </r>
        <r>
          <rPr>
            <sz val="10"/>
            <color rgb="FF000000"/>
            <rFont val="Tahoma"/>
            <family val="2"/>
          </rPr>
          <t xml:space="preserve">
</t>
        </r>
      </text>
    </comment>
    <comment ref="E525" authorId="0" shapeId="0" xr:uid="{4771F663-BA3A-3C43-9010-4ED033E64F41}">
      <text>
        <r>
          <rPr>
            <sz val="10"/>
            <color rgb="FF000000"/>
            <rFont val="Tahoma"/>
            <family val="2"/>
          </rPr>
          <t>NO SE OTORGA</t>
        </r>
      </text>
    </comment>
    <comment ref="E529" authorId="0" shapeId="0" xr:uid="{8C47E80F-E57D-CD4F-9827-48B1BB76A3FC}">
      <text>
        <r>
          <rPr>
            <b/>
            <sz val="10"/>
            <color rgb="FF000000"/>
            <rFont val="Tahoma"/>
            <family val="2"/>
          </rPr>
          <t>SE OTORGA NO APLICA PARA GASTOS DE DEFENSA</t>
        </r>
        <r>
          <rPr>
            <sz val="10"/>
            <color rgb="FF000000"/>
            <rFont val="Tahoma"/>
            <family val="2"/>
          </rPr>
          <t xml:space="preserve">
</t>
        </r>
      </text>
    </comment>
    <comment ref="E531" authorId="0" shapeId="0" xr:uid="{BDDDE79F-6822-C349-B8DD-D279540B8E12}">
      <text>
        <r>
          <rPr>
            <sz val="10"/>
            <color rgb="FF000000"/>
            <rFont val="Tahoma"/>
            <family val="2"/>
          </rPr>
          <t>NO SE OTORGA</t>
        </r>
      </text>
    </comment>
    <comment ref="E558" authorId="0" shapeId="0" xr:uid="{7C1A352B-EC21-8148-8948-C147D927B030}">
      <text>
        <r>
          <rPr>
            <b/>
            <sz val="10"/>
            <color rgb="FF000000"/>
            <rFont val="Tahoma"/>
            <family val="2"/>
          </rPr>
          <t xml:space="preserve">SE OTROGA SUBLIMITE 50%
</t>
        </r>
        <r>
          <rPr>
            <sz val="10"/>
            <color rgb="FF000000"/>
            <rFont val="Tahoma"/>
            <family val="2"/>
          </rPr>
          <t xml:space="preserve">
</t>
        </r>
      </text>
    </comment>
    <comment ref="E559" authorId="0" shapeId="0" xr:uid="{EABE19E5-A024-6B4F-B7BE-43CEBB66786E}">
      <text>
        <r>
          <rPr>
            <b/>
            <sz val="10"/>
            <color rgb="FF000000"/>
            <rFont val="Tahoma"/>
            <family val="2"/>
          </rPr>
          <t>SE OTROGA PARA TITULOS LIMITE 200.000.000 EVENTO VIGENCIA</t>
        </r>
        <r>
          <rPr>
            <sz val="10"/>
            <color rgb="FF000000"/>
            <rFont val="Tahoma"/>
            <family val="2"/>
          </rPr>
          <t xml:space="preserve">
</t>
        </r>
      </text>
    </comment>
    <comment ref="E560" authorId="0" shapeId="0" xr:uid="{BAEABDFA-53D6-5848-8C66-6CFCE751C159}">
      <text>
        <r>
          <rPr>
            <b/>
            <sz val="10"/>
            <color rgb="FF000000"/>
            <rFont val="Tahoma"/>
            <family val="2"/>
          </rPr>
          <t xml:space="preserve">SE OTROGA SUBLIMITE 50%
</t>
        </r>
        <r>
          <rPr>
            <sz val="10"/>
            <color rgb="FF000000"/>
            <rFont val="Tahoma"/>
            <family val="2"/>
          </rPr>
          <t xml:space="preserve">
</t>
        </r>
      </text>
    </comment>
    <comment ref="E562" authorId="0" shapeId="0" xr:uid="{AF0D9EEA-F913-A841-B6A1-1D3C30FB712E}">
      <text>
        <r>
          <rPr>
            <b/>
            <sz val="10"/>
            <color rgb="FF000000"/>
            <rFont val="Tahoma"/>
            <family val="2"/>
          </rPr>
          <t xml:space="preserve">SE OTROGA SUBLIMITE 50%
</t>
        </r>
        <r>
          <rPr>
            <sz val="10"/>
            <color rgb="FF000000"/>
            <rFont val="Tahoma"/>
            <family val="2"/>
          </rPr>
          <t xml:space="preserve">
</t>
        </r>
      </text>
    </comment>
    <comment ref="E587" authorId="0" shapeId="0" xr:uid="{685DC957-D670-314C-AC79-4EC20392A7AD}">
      <text>
        <r>
          <rPr>
            <b/>
            <sz val="10"/>
            <color rgb="FF000000"/>
            <rFont val="Tahoma"/>
            <family val="2"/>
          </rPr>
          <t>SI LA ENTIDAD FINANCIERA NO ES RESPOSABLES</t>
        </r>
        <r>
          <rPr>
            <sz val="10"/>
            <color rgb="FF000000"/>
            <rFont val="Tahoma"/>
            <family val="2"/>
          </rPr>
          <t xml:space="preserve">
</t>
        </r>
      </text>
    </comment>
    <comment ref="E592" authorId="0" shapeId="0" xr:uid="{97723B46-9B3F-F944-860F-4AEDEB88152D}">
      <text>
        <r>
          <rPr>
            <sz val="10"/>
            <color rgb="FF000000"/>
            <rFont val="Tahoma"/>
            <family val="2"/>
          </rPr>
          <t>SE OTORGA, UNA TASA DEL 2,5% MENSUAL LIMITE MAX DE INDEM DE 50 MILLONES MES Y 800 AGREGADO ANUAL MAXIMO 9 MESES Y DEDUCIBLE DE 15 DIAS</t>
        </r>
      </text>
    </comment>
    <comment ref="E603" authorId="0" shapeId="0" xr:uid="{BF1ACDB9-94E9-6D44-9D22-8DE5C1133489}">
      <text>
        <r>
          <rPr>
            <b/>
            <sz val="10"/>
            <color rgb="FF000000"/>
            <rFont val="Tahoma"/>
            <family val="2"/>
          </rPr>
          <t>NO SE OTORGA</t>
        </r>
        <r>
          <rPr>
            <sz val="10"/>
            <color rgb="FF000000"/>
            <rFont val="Tahoma"/>
            <family val="2"/>
          </rPr>
          <t xml:space="preserve">
</t>
        </r>
      </text>
    </comment>
    <comment ref="E636" authorId="0" shapeId="0" xr:uid="{EFE9164E-5661-D64D-BDA6-A01AB75B0564}">
      <text>
        <r>
          <rPr>
            <b/>
            <sz val="10"/>
            <color rgb="FF000000"/>
            <rFont val="Tahoma"/>
            <family val="2"/>
          </rPr>
          <t>SIEMPRE Y CUANDO LA DECLARACIÓN DE ASEGURABILIDAD SE ENVIE EN LOS 30 DIAS, EDAD MAXIMA DE 55 AÑOS</t>
        </r>
        <r>
          <rPr>
            <sz val="10"/>
            <color rgb="FF000000"/>
            <rFont val="Tahoma"/>
            <family val="2"/>
          </rPr>
          <t xml:space="preserve">
</t>
        </r>
      </text>
    </comment>
    <comment ref="E640" authorId="0" shapeId="0" xr:uid="{52258F93-9CCF-FD44-9B12-4D7FA0022FDF}">
      <text>
        <r>
          <rPr>
            <b/>
            <sz val="8"/>
            <color rgb="FF000000"/>
            <rFont val="Arial"/>
            <family val="2"/>
          </rPr>
          <t>SIEMPRE Y CUANDO LA DECLARACIÓN DE ASEGURABILIDAD SE ENVIE EN LOS 30 DIAS, EDAD MAXIMA DE 55 AÑOS</t>
        </r>
        <r>
          <rPr>
            <sz val="8"/>
            <color rgb="FF000000"/>
            <rFont val="Arial"/>
            <family val="2"/>
          </rPr>
          <t xml:space="preserve">
</t>
        </r>
      </text>
    </comment>
    <comment ref="E643" authorId="0" shapeId="0" xr:uid="{B966C88C-023A-2A4A-8C89-53477705FDC4}">
      <text>
        <r>
          <rPr>
            <b/>
            <sz val="10"/>
            <color rgb="FF000000"/>
            <rFont val="Tahoma"/>
            <family val="2"/>
          </rPr>
          <t>NO SE OTORGA</t>
        </r>
        <r>
          <rPr>
            <sz val="10"/>
            <color rgb="FF000000"/>
            <rFont val="Tahoma"/>
            <family val="2"/>
          </rPr>
          <t xml:space="preserve">
</t>
        </r>
      </text>
    </comment>
    <comment ref="E644" authorId="0" shapeId="0" xr:uid="{D223875F-3D02-7F47-B545-3BFAA3663801}">
      <text>
        <r>
          <rPr>
            <b/>
            <sz val="10"/>
            <color rgb="FF000000"/>
            <rFont val="Tahoma"/>
            <family val="2"/>
          </rPr>
          <t>DENTRO DE LOS 90 DIAS AL RETIRO, Y TENGA 1 AÑOS DE ANTIGUEDAD Y MENOR 70 PARA VIDA, Y MENOR A 63 PARA OTROS AMPAROS</t>
        </r>
        <r>
          <rPr>
            <sz val="10"/>
            <color rgb="FF000000"/>
            <rFont val="Tahoma"/>
            <family val="2"/>
          </rPr>
          <t xml:space="preserve">
</t>
        </r>
      </text>
    </comment>
    <comment ref="E647" authorId="0" shapeId="0" xr:uid="{51C35B7F-19E1-DA45-B26D-F763BC408737}">
      <text>
        <r>
          <rPr>
            <b/>
            <sz val="10"/>
            <color rgb="FF000000"/>
            <rFont val="Tahoma"/>
            <family val="2"/>
          </rPr>
          <t>SE OTORGA SUICIDIO A PARTIR DE LOS 6 MESES</t>
        </r>
        <r>
          <rPr>
            <sz val="10"/>
            <color rgb="FF000000"/>
            <rFont val="Tahoma"/>
            <family val="2"/>
          </rPr>
          <t xml:space="preserve">
</t>
        </r>
      </text>
    </comment>
  </commentList>
</comments>
</file>

<file path=xl/sharedStrings.xml><?xml version="1.0" encoding="utf-8"?>
<sst xmlns="http://schemas.openxmlformats.org/spreadsheetml/2006/main" count="1632" uniqueCount="1061">
  <si>
    <t>Belalcazar</t>
  </si>
  <si>
    <t>Samaná</t>
  </si>
  <si>
    <t>Valor Asegurado</t>
  </si>
  <si>
    <t xml:space="preserve">    - Inventarios de mercancias </t>
  </si>
  <si>
    <t>Empresa de Obras Sanitarias de Caldas S.A. E.S.P.</t>
  </si>
  <si>
    <t>Valor</t>
  </si>
  <si>
    <t>Condiciones Particulares</t>
  </si>
  <si>
    <t>Asegurado</t>
  </si>
  <si>
    <t>Puntos</t>
  </si>
  <si>
    <t xml:space="preserve"> </t>
  </si>
  <si>
    <t>Daños Materiales</t>
  </si>
  <si>
    <t xml:space="preserve">    - Dinero en efectivo</t>
  </si>
  <si>
    <t>- 3.53  Anexo de avalancha, anegación y deslizamiento</t>
  </si>
  <si>
    <t>- Remoción de escombros</t>
  </si>
  <si>
    <t>- Gastos adicionales</t>
  </si>
  <si>
    <t>- Gastos de demostración de pérdida</t>
  </si>
  <si>
    <t>- Gastos de extinción</t>
  </si>
  <si>
    <t>- Gastos de preservación</t>
  </si>
  <si>
    <t>- Propiedad personal de empleados</t>
  </si>
  <si>
    <t>- Honorarios profesionales</t>
  </si>
  <si>
    <t xml:space="preserve">- Portador externo de datos      </t>
  </si>
  <si>
    <t>- Equipos móviles y portátiles</t>
  </si>
  <si>
    <t>- Honorarios de gastos de viaje y estadía de técnicos y otros</t>
  </si>
  <si>
    <t>- Alquiler de equipos por pérdidas totales o parciales</t>
  </si>
  <si>
    <t>- 3.35 Opción de amparos</t>
  </si>
  <si>
    <t>- Gastos para obtención de licencias, peritazgos y todos aquellos gastos</t>
  </si>
  <si>
    <t>del edificio.</t>
  </si>
  <si>
    <t>- Renta (9 meses)</t>
  </si>
  <si>
    <t>- Reposición de documentos y/o archivos</t>
  </si>
  <si>
    <t>- Gastos adicionales equipo electrónico</t>
  </si>
  <si>
    <t>- Gastos por flete aéreo</t>
  </si>
  <si>
    <t>- Gastos adicionales por horas extras</t>
  </si>
  <si>
    <t>- Rotura Accidental de Vidrios</t>
  </si>
  <si>
    <t>Amparos</t>
  </si>
  <si>
    <t>TOTAL</t>
  </si>
  <si>
    <t>Deducibles</t>
  </si>
  <si>
    <t>- Hurto y hurto calificado de equipo electrónico:</t>
  </si>
  <si>
    <t>- Daño de equipo electrónico:</t>
  </si>
  <si>
    <t>- Lucro Cesante por incendio:</t>
  </si>
  <si>
    <t>Motín y AMIT:</t>
  </si>
  <si>
    <t>Demás eventos:</t>
  </si>
  <si>
    <t>- Demás eventos:</t>
  </si>
  <si>
    <t>Sin deducible</t>
  </si>
  <si>
    <t>- Responsabilidad Civil Extracontractual:</t>
  </si>
  <si>
    <t>- Pérdida total daños</t>
  </si>
  <si>
    <t>- Pérdida parcial daños</t>
  </si>
  <si>
    <t>- Pérdida total y parcial por Hurto y Hurto calificado.</t>
  </si>
  <si>
    <t>- Terremoto</t>
  </si>
  <si>
    <t>- Amparo patrimonial</t>
  </si>
  <si>
    <t>- Asistencia jurídica en proceso penal</t>
  </si>
  <si>
    <t>- Gastos de transportes por pérdida total daños (60 días) por vehículo</t>
  </si>
  <si>
    <t>- Gastos de transportes por pérdida total hurto (60 días) por vehículo</t>
  </si>
  <si>
    <t>- Incremento en los costos de operación para los vehículos pesados por 60 días a 400.000 por día</t>
  </si>
  <si>
    <t>Nota importante</t>
  </si>
  <si>
    <t>- Por evento:</t>
  </si>
  <si>
    <t xml:space="preserve"> No aplicación de deducible</t>
  </si>
  <si>
    <t>- Básico</t>
  </si>
  <si>
    <t>- Hurto y hurto calificado</t>
  </si>
  <si>
    <t>- Abuso de confianza</t>
  </si>
  <si>
    <t>- Estafa</t>
  </si>
  <si>
    <t>- Falsificación</t>
  </si>
  <si>
    <t>- Protección de depósitos bancarios</t>
  </si>
  <si>
    <t>- Alcances fiscales</t>
  </si>
  <si>
    <t>- Rendición  reconstrucción de cuentas</t>
  </si>
  <si>
    <t>- Delitos contra la administración pública</t>
  </si>
  <si>
    <t>mejora tecnológica.</t>
  </si>
  <si>
    <t xml:space="preserve"> Sin aplicación de deducible</t>
  </si>
  <si>
    <t>1. Departamento de Caldas</t>
  </si>
  <si>
    <t>- 3.1.  Condiciones técnicas y económicas de los reaseguradores</t>
  </si>
  <si>
    <t>- 3.2. Nombramiento de ajustador</t>
  </si>
  <si>
    <t>- 3.15.  Arbitramento</t>
  </si>
  <si>
    <t>- 3.16.  Aviso de siniestro 30 días.</t>
  </si>
  <si>
    <t>- 3.17.  Conocimiento del riesgo</t>
  </si>
  <si>
    <t>2.  Amparos adicionales:</t>
  </si>
  <si>
    <t xml:space="preserve">- Responsabilidad Civil Extracontractual </t>
  </si>
  <si>
    <t>- Gastos médicos</t>
  </si>
  <si>
    <t>- 3.33.  Extensión del sitio o sitios en donde se asegura el riesgo</t>
  </si>
  <si>
    <t>- Gastos extraordinarios</t>
  </si>
  <si>
    <t>- Gastos para demostrar la pérdida</t>
  </si>
  <si>
    <t>- Alquiler de equipos en pérdidas totales y/o parciales</t>
  </si>
  <si>
    <t>- Flete aéreo</t>
  </si>
  <si>
    <t>- Incremento en los costos de operación:</t>
  </si>
  <si>
    <t>Límite diario:</t>
  </si>
  <si>
    <t>Agregado año:</t>
  </si>
  <si>
    <t>- Todo riesgo</t>
  </si>
  <si>
    <t>- Huracán - Avenida - Inundación - Anegación</t>
  </si>
  <si>
    <t>- Asonada, motín, conmoción civil o popular y huelga</t>
  </si>
  <si>
    <t>- Hundimiento del terreno</t>
  </si>
  <si>
    <t>- Inundación y desbordamiento</t>
  </si>
  <si>
    <t>- Caída de rocas</t>
  </si>
  <si>
    <t>- Deslizamientos de tierra</t>
  </si>
  <si>
    <t>- Equipos bajo tierra</t>
  </si>
  <si>
    <t>- Daños a propiedades adyacentes o vecinas</t>
  </si>
  <si>
    <t>- Volcamiento</t>
  </si>
  <si>
    <t>- Extended coverage</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</si>
  <si>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</si>
  <si>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</si>
  <si>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</si>
  <si>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</si>
  <si>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</si>
  <si>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</si>
  <si>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</si>
  <si>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</si>
  <si>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</si>
  <si>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</si>
  <si>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Responsabilidad Civil Extracontractual</t>
  </si>
  <si>
    <t>1. República de Colombia:</t>
  </si>
  <si>
    <t>- 3.8.  Restablecimiento automático del valor asegurado por pago de</t>
  </si>
  <si>
    <t>- 3.12.  Revocación o no renovación de la póliza 90 días</t>
  </si>
  <si>
    <t>- 3.26.  Uso de armas de fuego y errores de puntería</t>
  </si>
  <si>
    <t>- Predios, labores y operaciones</t>
  </si>
  <si>
    <t>- 3.28.  Actividades sociales y deportivas</t>
  </si>
  <si>
    <t>- Responsabilidad Civil por inundación</t>
  </si>
  <si>
    <t>- 3.30. Cobertura para vehículos propios y no propios</t>
  </si>
  <si>
    <t>- Productos y operaciones terminadas</t>
  </si>
  <si>
    <t>- Restaurantes, cafeterías, bares y casinos</t>
  </si>
  <si>
    <t>- Vallas - Avisos dentro y fuera de los predios</t>
  </si>
  <si>
    <t>- 3.48.  Conocimiento de la póliza por las coaseguradoras</t>
  </si>
  <si>
    <t>- 3.84.  Gastos de defensa, cauciones y costas procesales.</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</si>
  <si>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</si>
  <si>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</si>
  <si>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</si>
  <si>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</si>
  <si>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</si>
  <si>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</si>
  <si>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Transporte, cargue y descargue de materiales.</t>
  </si>
  <si>
    <t>- Actividades sociales, deportivas y culturales</t>
  </si>
  <si>
    <t>- Propietarios, arrendatarios y poseedores</t>
  </si>
  <si>
    <t>- Responsabilidad Civil equipos de perforación de pozos de agua y escaleras</t>
  </si>
  <si>
    <t>- Predios en arrendamiento</t>
  </si>
  <si>
    <t>- Errores u omisiones</t>
  </si>
  <si>
    <t>- Rotura de Tuberías, tanques, bocatomas y/o desbordamiento de las aguas</t>
  </si>
  <si>
    <t xml:space="preserve">  contenidas en los mismos.</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</si>
  <si>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</si>
  <si>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</si>
  <si>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</si>
  <si>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</si>
  <si>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</si>
  <si>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</si>
  <si>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</si>
  <si>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</si>
  <si>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</si>
  <si>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</si>
  <si>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</si>
  <si>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</si>
  <si>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</si>
  <si>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</si>
  <si>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</si>
  <si>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Gastos médicos:</t>
  </si>
  <si>
    <t>3.86.  Abogados</t>
  </si>
  <si>
    <t>3.87.  Gastos de defensa en reclamaciones extrajudiciales</t>
  </si>
  <si>
    <t>3.88.  Gastos de defensa en procesos penales y Administrativos</t>
  </si>
  <si>
    <t>3.90.  Amparo de Culpa Grave</t>
  </si>
  <si>
    <t>3.91.  Contratistas y subcontratistas</t>
  </si>
  <si>
    <t>3.92.  Reclamaciones de tipo laboral entre asegurados</t>
  </si>
  <si>
    <t>3.93.  Definición de asegurados</t>
  </si>
  <si>
    <t>- Responsabilidad de la Empresa (Obtendrá la máxima calificación quien otorgue las mejores condiciones en éste item, los demás en forma proporcional)</t>
  </si>
  <si>
    <t>3.94.  Formulario de solicitud</t>
  </si>
  <si>
    <t>- Reembolso a la sociedad</t>
  </si>
  <si>
    <t>- Reclamos contra conyuges, los herederos o representantes por fallecimiento o por insolvencia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</si>
  <si>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</si>
  <si>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</si>
  <si>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</si>
  <si>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</si>
  <si>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</si>
  <si>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</si>
  <si>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</si>
  <si>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</si>
  <si>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</si>
  <si>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</si>
  <si>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</si>
  <si>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</si>
  <si>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</si>
  <si>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</si>
  <si>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</si>
  <si>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</si>
  <si>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</si>
  <si>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</si>
  <si>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xml:space="preserve">3.118. Periodo informativo </t>
  </si>
  <si>
    <t>3.2 Nombramiento del ajustador</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</si>
  <si>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</si>
  <si>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</si>
  <si>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</si>
  <si>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</si>
  <si>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</si>
  <si>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 xml:space="preserve">TOTAL </t>
  </si>
  <si>
    <t>- Pérdida fiscal y/o detrimento patrimonial</t>
  </si>
  <si>
    <t>3.12. Revocación o no renovación de la póliza 90 días.</t>
  </si>
  <si>
    <t>3.8. Restablecimiento automático de la suma asegurada por pago de</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</si>
  <si>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</si>
  <si>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</si>
  <si>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</si>
  <si>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</si>
  <si>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</si>
  <si>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</si>
  <si>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</si>
  <si>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</si>
  <si>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</si>
  <si>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</si>
  <si>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</si>
  <si>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</si>
  <si>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</si>
  <si>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</si>
  <si>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Se incluyen gastos de reclamación como consecuencia de honorarios y gastos incurridos y pagados por el asegurado</t>
  </si>
  <si>
    <t>- Cláusula de empleados no identificados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</si>
  <si>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</si>
  <si>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</si>
  <si>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</si>
  <si>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</si>
  <si>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</si>
  <si>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</si>
  <si>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</si>
  <si>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</si>
  <si>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</si>
  <si>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</si>
  <si>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</si>
  <si>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</si>
  <si>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</si>
  <si>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</si>
  <si>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</si>
  <si>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</si>
  <si>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</si>
  <si>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</si>
  <si>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</si>
  <si>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</si>
  <si>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</si>
  <si>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</si>
  <si>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</si>
  <si>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</si>
  <si>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</si>
  <si>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</si>
  <si>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Se ampara todo el personal al servicio del asegurado</t>
  </si>
  <si>
    <t>- 3.43.  Cláusula de amparo automático</t>
  </si>
  <si>
    <t>- Vida</t>
  </si>
  <si>
    <t>15 salarios</t>
  </si>
  <si>
    <t>- Doble indemnización</t>
  </si>
  <si>
    <t>- Incapacidad total y permanente</t>
  </si>
  <si>
    <t>- Enfermedades graves</t>
  </si>
  <si>
    <t>- 3.114 Definición de salario para efectos de la indeminzación</t>
  </si>
  <si>
    <t>Arma</t>
  </si>
  <si>
    <t>Anserma</t>
  </si>
  <si>
    <t>Arauca</t>
  </si>
  <si>
    <t>Kilometro 41</t>
  </si>
  <si>
    <t>La Dorada</t>
  </si>
  <si>
    <t>Guarinocito</t>
  </si>
  <si>
    <t>Manzanares</t>
  </si>
  <si>
    <t>Marquetalia</t>
  </si>
  <si>
    <t>Marulanda</t>
  </si>
  <si>
    <t>Neira</t>
  </si>
  <si>
    <t>Palestina</t>
  </si>
  <si>
    <t>Riosucio</t>
  </si>
  <si>
    <t>Risaralda</t>
  </si>
  <si>
    <t>San José</t>
  </si>
  <si>
    <t>Viterbo</t>
  </si>
  <si>
    <t xml:space="preserve">Vehículos de propiedad de Empocaldas </t>
  </si>
  <si>
    <t xml:space="preserve">    - Muebles y enseres y contenidos en general </t>
  </si>
  <si>
    <t xml:space="preserve">    - Edificios y construcciones </t>
  </si>
  <si>
    <t xml:space="preserve">´- Errores e Inexactitudes. </t>
  </si>
  <si>
    <t>3. Rotura de Maquinaria</t>
  </si>
  <si>
    <t>5. Sustracción (Dineros)</t>
  </si>
  <si>
    <t>6. Sustracción (Muebles y Enseres)</t>
  </si>
  <si>
    <t>- Bienes bajo cuidado, tenencia y control (inlcuido daños materiales y sustracción)</t>
  </si>
  <si>
    <t xml:space="preserve">   Período de indemnización 12 meses</t>
  </si>
  <si>
    <t>Todo riesgo de pérdida o daño material por cualquier causa no expresamente excluída, sea que dichos bienes estén en uso o inactivos y se encuentren dentro o fuera de los predios del asegurado, de propiedad del asegurado o de terceros bajo su responsabilidad, incluyendo:Terremoto, temblor o erupción volcánica (100%), Asonada, motín, conmoción civil o popular, huelga y actos mal intencionados de terceros (100%), Equipos Eléctricos y Electrónicos, Rotura de Maquinaria, Hurto,  Hurto Calificado y Lucro Cesante.  Incluye todos aquellos bienes recibidos o dados en comodato y/o en alquiler.</t>
  </si>
  <si>
    <t>OBLIGATORIO</t>
  </si>
  <si>
    <t>Amparos Adicionales Con Límites</t>
  </si>
  <si>
    <t>TOTAL:</t>
  </si>
  <si>
    <t>- Terremoto, temblor (excepto equipo electrónico):</t>
  </si>
  <si>
    <t>- Asonada, motín, amit (excepto equipo electrónico):</t>
  </si>
  <si>
    <t>10% valor pérdida mínimo 1 smmlv</t>
  </si>
  <si>
    <t>- Equipos móviles y portátiles:</t>
  </si>
  <si>
    <t>- Sustracción con y sin violencia:</t>
  </si>
  <si>
    <t>- Rotura de Maquinaria:</t>
  </si>
  <si>
    <t>2% valor pérdida mínimo 1 smmlv</t>
  </si>
  <si>
    <t>Prima con IVA</t>
  </si>
  <si>
    <t>- Obras Civiles (Según relación anexa)</t>
  </si>
  <si>
    <t>1. Activos Fijos de EMPOCALDAS ubicados en el Departamento de Caldas</t>
  </si>
  <si>
    <t>-  Índice variable 7%</t>
  </si>
  <si>
    <t>Total Valor Asegurado</t>
  </si>
  <si>
    <t>-  Amparo automático de nuevas propiedades, bienes y equipos ( 60 días)</t>
  </si>
  <si>
    <t xml:space="preserve">4. Equipo Electronico (incluido hurto y hurto calificado). </t>
  </si>
  <si>
    <t>Ver límite amparo</t>
  </si>
  <si>
    <t>15% valor asegurado edificios</t>
  </si>
  <si>
    <t>20% valor asegurado edificios</t>
  </si>
  <si>
    <t>- Incremento en costos de construcción y/o adecuación a normas sismoresistentes, valor asegurado adicional al valor del ítem edificios.</t>
  </si>
  <si>
    <t>- Adecuación de suelos, cimientos y terrenos por terremoto.</t>
  </si>
  <si>
    <t>NOTA:</t>
  </si>
  <si>
    <t>Los valores asegurados serán suministrados en forma global y en ningún momento se suministrará relación de valores pormenorizados.</t>
  </si>
  <si>
    <t>Dada la exposición al riesgo de Responsabilidad de los Asegurados, es absolutamente necesario que el alcance de esta cobertura se extienda a amparar los riesgos que detallamos a continuación:</t>
  </si>
  <si>
    <t>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</si>
  <si>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Aclaración cobertura de Responsabilidad civil Extracontractual</t>
  </si>
  <si>
    <t xml:space="preserve">Valor </t>
  </si>
  <si>
    <t xml:space="preserve">  $ 1.000.000.000/1.000.000.000/2.000.000.000=</t>
  </si>
  <si>
    <t>Limite global:</t>
  </si>
  <si>
    <t>Hasta el 50%</t>
  </si>
  <si>
    <t>Se amparan las pérdidas patrimoniales causadas al asegurado por actos de infidelidad de cualquiera de sus empleados y/o empresas  de servicios temporales y/o empleados de firmas especializadas y/o outsourcing. Igualmente se incluyen el valor de las cajas menores.</t>
  </si>
  <si>
    <t>- Cajas Menores</t>
  </si>
  <si>
    <t>Sin aplicación de deducible</t>
  </si>
  <si>
    <t>Opción Básica Limite Global 1</t>
  </si>
  <si>
    <t>(Opcional para contratar por parte del asegurado) Limite global: Opción 2</t>
  </si>
  <si>
    <t>En Millones</t>
  </si>
  <si>
    <t>250/500</t>
  </si>
  <si>
    <t>200/400</t>
  </si>
  <si>
    <t>20/60</t>
  </si>
  <si>
    <t>50/300</t>
  </si>
  <si>
    <t>- Contratistas y/o subcontratistas independientes. En exceso de las pólizas requeridas</t>
  </si>
  <si>
    <t>- Responsabilidad Civil Patronal. En exceso de las prestaciones sociales</t>
  </si>
  <si>
    <t>-  Vehículos propios y no propios. Opera en exceso de la póliza de Autos</t>
  </si>
  <si>
    <t>-  Responsabilidad Civil cruzada. En exceso de las pòlizas dee los contratistas</t>
  </si>
  <si>
    <t>-  R.C. Por transporte de bienes, incluyendo materiales azarosos. Lo  necesario y requerido por la Entidad</t>
  </si>
  <si>
    <t>-  Viajes de funcionarios en el territorio nacional. excluye RC profesional</t>
  </si>
  <si>
    <t>- Bienes bajo cuidado, tenencia y control.  Excluye el daño de dichos bienes.</t>
  </si>
  <si>
    <t>-  3.8.  Restablecimiento automático del valor asegurado por pago de siniestro. Mínimo una vez con cobro de prima</t>
  </si>
  <si>
    <t>-  3.27. Uso de cafeterías, restaurantes, casinos y bares.  Avisos y Vallas</t>
  </si>
  <si>
    <t>- 3.39.  Cobertura para elevadores y/o equipos de perforación de pozos de agua</t>
  </si>
  <si>
    <t>-  3.3. Bienes bajo cuidado, tenencia y control. Excluye el daño de dichos bienes</t>
  </si>
  <si>
    <t>- 3.29.  Amparo automático para predios y nuevas operaciones, con cobro de prima</t>
  </si>
  <si>
    <t>- Parqueaderos</t>
  </si>
  <si>
    <t xml:space="preserve">10% valor pérdida mínimo 1 smmlv </t>
  </si>
  <si>
    <t>- Demás evento</t>
  </si>
  <si>
    <t>OBJETO DEL SEGURO:</t>
  </si>
  <si>
    <t>-  Se amparan las reclamaciones provenientes directa o indirectamente de la contraloría general o de cualquier otra    entidad y organismo de control del estado y/o de carácter público.</t>
  </si>
  <si>
    <t>3.95.  Cobertura para juicios de Responsabilidad Civil Fiscal</t>
  </si>
  <si>
    <t xml:space="preserve">   siniestro. Mínimo una vez con cobro de prima</t>
  </si>
  <si>
    <t>Sublímites</t>
  </si>
  <si>
    <t>Costos judiciales y gastos de defensa:</t>
  </si>
  <si>
    <t>Cotizar las siguientes opciones de límites:</t>
  </si>
  <si>
    <t>Investigaciones preliminares</t>
  </si>
  <si>
    <t>Se otorgará el mayor puntaje al proponente que mejore por encima, las condiciones obligatorias para este ítem  y a los demás en forma proporcional.</t>
  </si>
  <si>
    <t xml:space="preserve"> Sin deducible</t>
  </si>
  <si>
    <t>EMPRESA DE OBRAS SANITARIAS DE CALDAS S.A. E.S.P. - EMPOCALDAS -</t>
  </si>
  <si>
    <t>Se cubren los perjuicios patrimoniales que sufra el asegurado, con motivo de actos deshonestos y fraudulentos de sus trabajadores, incluyendo los demás eventos detallados más adelante.</t>
  </si>
  <si>
    <t>LIMITE UNICO</t>
  </si>
  <si>
    <t xml:space="preserve">Toda y Cada Pérdida </t>
  </si>
  <si>
    <t xml:space="preserve">Y en agregado Anual de </t>
  </si>
  <si>
    <t>Deducible único</t>
  </si>
  <si>
    <t>- Gastos funerarios, adicionales y reembolsables no descontables del amparo básico</t>
  </si>
  <si>
    <t>7.5 salarios</t>
  </si>
  <si>
    <t>-  Incontestabilidad y conversión</t>
  </si>
  <si>
    <t>-  3.56.  Revocación, únicamente para los amparos adicionales</t>
  </si>
  <si>
    <t>- Modificaciones en beneficio del asegurado</t>
  </si>
  <si>
    <t>Nota</t>
  </si>
  <si>
    <t>El anexo de doble indemnización por muerte accidental debe incluir los eventos tales como atraco, secuestro y homicidio./ Se ampara el suicidio desde el inicio de vigencia de la póliza.</t>
  </si>
  <si>
    <t>-  3.50.  Cláusula de anticipo 50%. Una vez demostrado el evento.</t>
  </si>
  <si>
    <t xml:space="preserve">-  Clausula de Extension o continuidad </t>
  </si>
  <si>
    <t xml:space="preserve">necesarios demostrables en que incurra el asegurado para la reconstrucción </t>
  </si>
  <si>
    <t>$300.000,000 Evento/Vigencia</t>
  </si>
  <si>
    <t>Cinco (5) días</t>
  </si>
  <si>
    <t>Tres (3) días</t>
  </si>
  <si>
    <t>10% valor pérdida mínimo  US$5.000</t>
  </si>
  <si>
    <t>-  Asistencia jurídica en proceso civil y administrativos</t>
  </si>
  <si>
    <t>-  Terremoto, temblor y/o erupción volcánica</t>
  </si>
  <si>
    <t>-  Actos mal intencionados de terceros (terrorismo)</t>
  </si>
  <si>
    <t>Queda entendido que la presente póliza ampara la responsabilidad civil y administrativa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</si>
  <si>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Amparo de culpa grave</t>
  </si>
  <si>
    <t>- Costos y Gastos de Defensa para procesos penales, civiles y administrativos</t>
  </si>
  <si>
    <t>-  Gastos de defensa por cualquier demanda civil, penal y administrativa entablada contra el asegurado, en  razón de reclamos producidos en desarrollo de las actividades relacionadas con la  entidad, aún cuando dicha demanda fuera infundada falsa o fraudulenta.</t>
  </si>
  <si>
    <t>- Asistencia y honorarios jurídicos para conciliaciones, según requisito Ley 640 ante la Procuraduría,</t>
  </si>
  <si>
    <t xml:space="preserve">  siniestro. Mìnimo una vez con cobro de prima.</t>
  </si>
  <si>
    <t>-  Al vehículo Volkswagen Amarok, en la cobertura, rotura de llantas, accesorios menores, pérdida de llaves, conductor elegido y vehículo de reemplazo. Según condicionado de la aseguradora.</t>
  </si>
  <si>
    <t>-  Extensión de extorsión según las disposiciones legales colombianas (a las personas y a la propiedad)</t>
  </si>
  <si>
    <t>Hasta el 10% del valor asegurado Edificios.</t>
  </si>
  <si>
    <t>-  Cláusula de pérdidas a través de sistemas de cómputo  (LSW-238, LSW983 y/o DHP 84 )  para los sistemas usados por el asegurado, haciendo parte del agregado anual, amparos del 1al 10 (Obtendrá la máxima calificación quien otrogue las mejores condiciones en éste item, los demás en forma proporcional)</t>
  </si>
  <si>
    <t>- La Aseguradora toma nota y acepta que el asegurado tiene contratada una póliza de Manejo y que La presente póliza de infidelidad y riesgos financieros opera en exceso de ésta.</t>
  </si>
  <si>
    <t xml:space="preserve">-  3.55. Amparo automático para nuevos asegurados. Sujeto a declaración de asegurabilidad </t>
  </si>
  <si>
    <t>(Ver texto de cada cláusula en el Capítulo V - Pliego de Condiciones)</t>
  </si>
  <si>
    <t>$20.000.000= Evento / Vigencia</t>
  </si>
  <si>
    <t xml:space="preserve">TODO RIESGO </t>
  </si>
  <si>
    <t xml:space="preserve">DAÑOS MATERIALES COMBINADOS </t>
  </si>
  <si>
    <t>VALOR</t>
  </si>
  <si>
    <t>ASEGURADO</t>
  </si>
  <si>
    <t>PUNTOS</t>
  </si>
  <si>
    <t>AUTOMOVILES - COLECTIVA</t>
  </si>
  <si>
    <t>MANEJO ENTIDADES ESTATALES</t>
  </si>
  <si>
    <t>TODO RIESGO EQUIPO Y MAQUINARIA</t>
  </si>
  <si>
    <t>RESPONSABILIDAD CIVIL</t>
  </si>
  <si>
    <t>SERVIDORES PUBLICOS</t>
  </si>
  <si>
    <t xml:space="preserve">INFIDELIDAD Y RIESGOS FINANCIEROS </t>
  </si>
  <si>
    <t>VIDA GRUPO</t>
  </si>
  <si>
    <t>RESPONSABILIDAD CIVIL EXTRACONTRACTUAL</t>
  </si>
  <si>
    <r>
      <rPr>
        <b/>
        <sz val="11"/>
        <rFont val="Calibri"/>
        <family val="2"/>
      </rPr>
      <t>Nota:</t>
    </r>
    <r>
      <rPr>
        <sz val="11"/>
        <rFont val="Calibri"/>
        <family val="2"/>
      </rPr>
      <t xml:space="preserve"> Inventarios de Mercancias comprende ente otros accesorios, contadores, repuestos, tuberias, insumos quimicos, insumos de oficina y demas elementos propios para el funcionamiento de la empresa. </t>
    </r>
  </si>
  <si>
    <r>
      <t xml:space="preserve">2. Lucro Cesante por Incendio </t>
    </r>
    <r>
      <rPr>
        <sz val="10"/>
        <rFont val="Calibri"/>
        <family val="2"/>
      </rPr>
      <t>(Utilidad Bruta incluyendo la totalidad de la nómina)</t>
    </r>
  </si>
  <si>
    <r>
      <t>7. Sustracción (</t>
    </r>
    <r>
      <rPr>
        <b/>
        <sz val="11"/>
        <rFont val="Calibri"/>
        <family val="2"/>
      </rPr>
      <t>inventarios de Mercancías a primera perdida absoluta)</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</si>
  <si>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</si>
  <si>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La compañía de seguros favorecida acepta expedir la poliza dando continuidad y no exigirá inspección de los vehículos, según relación anexa</t>
    </r>
  </si>
  <si>
    <r>
      <t>Nota 2</t>
    </r>
    <r>
      <rPr>
        <sz val="11"/>
        <rFont val="Calibri"/>
        <family val="2"/>
      </rPr>
      <t xml:space="preserve">:   Para efecto de los daños, lesiones o muerte que puedan ser  </t>
    </r>
  </si>
  <si>
    <r>
      <t>Nota 3</t>
    </r>
    <r>
      <rPr>
        <sz val="11"/>
        <rFont val="Calibri"/>
        <family val="2"/>
      </rPr>
      <t>:    Se cubre la responsabilidad civil contractual derivada de la</t>
    </r>
  </si>
  <si>
    <r>
      <t>Nota 1</t>
    </r>
    <r>
      <rPr>
        <sz val="11"/>
        <rFont val="Calibri"/>
        <family val="2"/>
      </rPr>
      <t xml:space="preserve">:     Para efecto de los daños, lesiones o muerte que puedan ser  </t>
    </r>
  </si>
  <si>
    <r>
      <t>Nota 2</t>
    </r>
    <r>
      <rPr>
        <sz val="11"/>
        <rFont val="Calibri"/>
        <family val="2"/>
      </rPr>
      <t>:     Se cubre la responsabilidad civil contractual derivada de la</t>
    </r>
  </si>
  <si>
    <r>
      <rPr>
        <b/>
        <u/>
        <sz val="11"/>
        <rFont val="Calibri"/>
        <family val="2"/>
      </rPr>
      <t>Nota 3:</t>
    </r>
    <r>
      <rPr>
        <sz val="11"/>
        <rFont val="Calibri"/>
        <family val="2"/>
      </rPr>
      <t xml:space="preserve">   Los usuarios, visitantes o asistentes a diferentes eventos en las instalaciones de Empocaldas y a otros sitios de interes del asegurado, serán considerados como terceros en la póliza.</t>
    </r>
  </si>
  <si>
    <r>
      <t xml:space="preserve">NOTA: </t>
    </r>
    <r>
      <rPr>
        <sz val="11"/>
        <rFont val="Calibri"/>
        <family val="2"/>
      </rPr>
      <t>Dada la naturaleza jurídica de la empresa, es absolutamente necesario que este seguro incluya cobertura para juicios de responsabilidad fiscal, de lo contrario, la propuesta no será considerada.</t>
    </r>
  </si>
  <si>
    <r>
      <t>Opción 1.</t>
    </r>
    <r>
      <rPr>
        <sz val="11"/>
        <rFont val="Calibri"/>
        <family val="2"/>
      </rPr>
      <t xml:space="preserve"> $100.000.000= por persona $400.000.000 = evento y $1.200.000.000= por vigencia</t>
    </r>
  </si>
  <si>
    <r>
      <t>Opción 1.</t>
    </r>
    <r>
      <rPr>
        <sz val="11"/>
        <rFont val="Calibri"/>
        <family val="2"/>
      </rPr>
      <t xml:space="preserve"> $80.000.000= por persona $300.000.000 = evento y $800.000.000= por vigencia</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</si>
  <si>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</si>
  <si>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El valor asegurado de cada funcionario corresponde a 15 veces su salario, el cual es producto del sueldo más las variables de acuerdo a la Convención Colectiva de Trabajo.</t>
    </r>
  </si>
  <si>
    <r>
      <rPr>
        <b/>
        <sz val="11"/>
        <rFont val="Calibri"/>
        <family val="2"/>
      </rPr>
      <t xml:space="preserve">Nota aclaratoria: </t>
    </r>
    <r>
      <rPr>
        <sz val="11"/>
        <rFont val="Calibri"/>
        <family val="2"/>
      </rPr>
      <t>Teniendo en cuenta que la póliza no contempla la aplicación de deducible, se neutralizará el puntaje asignando los 300 puntos a todos los proponentes</t>
    </r>
  </si>
  <si>
    <t>RESUMEN DE VALORACION DE OBRAS CIVILES</t>
  </si>
  <si>
    <t xml:space="preserve">Seccional </t>
  </si>
  <si>
    <t xml:space="preserve">Aguadas </t>
  </si>
  <si>
    <t xml:space="preserve">Chinchina </t>
  </si>
  <si>
    <t xml:space="preserve">Filadelfia </t>
  </si>
  <si>
    <t xml:space="preserve">Marmato </t>
  </si>
  <si>
    <t xml:space="preserve">Supía </t>
  </si>
  <si>
    <t xml:space="preserve">Victoria </t>
  </si>
  <si>
    <t xml:space="preserve">Total </t>
  </si>
  <si>
    <t>RESUMEN DE VALORACION DE ACTIVOS</t>
  </si>
  <si>
    <t>VIGENCIA HASTA 2019</t>
  </si>
  <si>
    <t xml:space="preserve">Edificios </t>
  </si>
  <si>
    <t>Red Electrica</t>
  </si>
  <si>
    <t xml:space="preserve">Red Telefonica </t>
  </si>
  <si>
    <t>Maquinaria y Equipo y Herramienta</t>
  </si>
  <si>
    <t>Dinero</t>
  </si>
  <si>
    <t>Muebles y Enseres</t>
  </si>
  <si>
    <t>Mecancias Inventarios</t>
  </si>
  <si>
    <t>Equipo Electronico</t>
  </si>
  <si>
    <t xml:space="preserve">Totales </t>
  </si>
  <si>
    <t>Manizales  (cra 23)</t>
  </si>
  <si>
    <t>Salamina Lote</t>
  </si>
  <si>
    <t xml:space="preserve">Departamento de Caldas </t>
  </si>
  <si>
    <t>- Traslado temporal (60 días). Excluye el transporte</t>
  </si>
  <si>
    <t>- Valor de la Nómina mensual  $</t>
  </si>
  <si>
    <t xml:space="preserve">- Número de empleados directos: </t>
  </si>
  <si>
    <t xml:space="preserve">- Número de empleados indirectos: </t>
  </si>
  <si>
    <t>ANEXO No.1</t>
  </si>
  <si>
    <t>Slip Condiciones Técnicas Pólizas / Programa de Seguros</t>
  </si>
  <si>
    <t>Seccional</t>
  </si>
  <si>
    <t>Traslado temporal de bienes (se excluye transporte)</t>
  </si>
  <si>
    <t>Propiedades adyacentes (en exceso de la póliza todo riesgo contratista)</t>
  </si>
  <si>
    <t xml:space="preserve"> Polución Contaminación súbita, accidental e imprevista (excluye la contaminación paulatina)</t>
  </si>
  <si>
    <t>3.85.Cobertura para gastos de defensa de la sociedad tomadora y/o subordinada. (siempre que dentro del proceso se encuentre vinculado un funcionario en un cargo asegurado)</t>
  </si>
  <si>
    <t>30% Evento/Vigencia</t>
  </si>
  <si>
    <t>3.96.  Fecha de retroactividad a la emisión de la primera póliza que fue el 05-06-2001 La Previsora S.A.</t>
  </si>
  <si>
    <t>VALOR ASEGURADO</t>
  </si>
  <si>
    <t xml:space="preserve">Empresa de Obras Sanitarias de Caldas S.A. E.S.P.   </t>
  </si>
  <si>
    <t xml:space="preserve">Relacion de Vehiculos </t>
  </si>
  <si>
    <t>Codigo Fasecolda</t>
  </si>
  <si>
    <t>Clase</t>
  </si>
  <si>
    <t>Marca</t>
  </si>
  <si>
    <t xml:space="preserve">Tipo </t>
  </si>
  <si>
    <t xml:space="preserve">Placa </t>
  </si>
  <si>
    <t>Modelo</t>
  </si>
  <si>
    <t>Servicio</t>
  </si>
  <si>
    <t>Chasis</t>
  </si>
  <si>
    <t>Motor</t>
  </si>
  <si>
    <t>CAMION</t>
  </si>
  <si>
    <t>INTERNATIONAL</t>
  </si>
  <si>
    <t>4300 4X2 10,5 TONELADAS</t>
  </si>
  <si>
    <t>OUD152</t>
  </si>
  <si>
    <t>OFICIAL</t>
  </si>
  <si>
    <t>1HTMMAAN16H297296</t>
  </si>
  <si>
    <t>466HM2U2082207</t>
  </si>
  <si>
    <t>CAMIONETA</t>
  </si>
  <si>
    <t>VOLKSWAGEN</t>
  </si>
  <si>
    <t>AMAROK DOBLE CABINA</t>
  </si>
  <si>
    <t>OVM317</t>
  </si>
  <si>
    <t>WV1ZZZ2HZJA000135</t>
  </si>
  <si>
    <t>CNF081074</t>
  </si>
  <si>
    <t xml:space="preserve">CAMION </t>
  </si>
  <si>
    <t>CHEVROLET</t>
  </si>
  <si>
    <t>NKR DIESEL TURBO</t>
  </si>
  <si>
    <t>VIK484</t>
  </si>
  <si>
    <t>9GDNKR55X7B006053</t>
  </si>
  <si>
    <t>MOTOCARRO</t>
  </si>
  <si>
    <t>AKT</t>
  </si>
  <si>
    <t>AK200ZW CARGUERO</t>
  </si>
  <si>
    <t>267ABY</t>
  </si>
  <si>
    <t>9F2A4200XG5003587</t>
  </si>
  <si>
    <t>ZS163QML8G100973</t>
  </si>
  <si>
    <t>268ABY</t>
  </si>
  <si>
    <t xml:space="preserve">OFICIAL </t>
  </si>
  <si>
    <t>9F2A200XG5002956</t>
  </si>
  <si>
    <t>ZS163QML8G100362</t>
  </si>
  <si>
    <t xml:space="preserve">TOTAL VALOR ASEGURADO </t>
  </si>
  <si>
    <t>EMPRESA DE OBRAS SANITARIAS DE CALDAS</t>
  </si>
  <si>
    <t>EMPOCALDAS S.A. E.S.P.</t>
  </si>
  <si>
    <t>IDENTIFICACION</t>
  </si>
  <si>
    <t>FECHA NACIMIENTO</t>
  </si>
  <si>
    <t>EDAD</t>
  </si>
  <si>
    <t>ADARVE MARTINEZ JORGE HERNAN</t>
  </si>
  <si>
    <t>AGUDELO SALAZAR CESAR AUGUSTO</t>
  </si>
  <si>
    <t>ALARCON VANEGAS LUIS FERNANDO</t>
  </si>
  <si>
    <t>ALZATE MEJIA ELESBAN</t>
  </si>
  <si>
    <t>ALZATE QUIROGA JOSE FERNANDO</t>
  </si>
  <si>
    <t>ARANGO LOPEZ CARLOS ALBERTO</t>
  </si>
  <si>
    <t>ARDILA TORRES JUAN ESTEBAN</t>
  </si>
  <si>
    <t>ARENAS ORTIZ CARLOS</t>
  </si>
  <si>
    <t>ARIAS OCAMPO LUIS FERNANDO</t>
  </si>
  <si>
    <t>ARIAS SALAZAR MARIA ISABEL</t>
  </si>
  <si>
    <t>ARISTIZABAL VELANDIA BEATRIZ ELENA</t>
  </si>
  <si>
    <t>ARREDONDO ALVAREZ FABIAN</t>
  </si>
  <si>
    <t>ATEHORTUA LOPEZ GERMAN</t>
  </si>
  <si>
    <t>AVILES HERNANDEZ LUIS ALEXANDER</t>
  </si>
  <si>
    <t>BAÑOL LARGO YESID DE JESUS</t>
  </si>
  <si>
    <t>BARRETO BERMUDEZ GUSTAVO HUMBERTO</t>
  </si>
  <si>
    <t>BARRIOS MARTINEZ LUIS ALBERTO</t>
  </si>
  <si>
    <t>BARTOLO SUAREZ WILSON ALBERTO</t>
  </si>
  <si>
    <t>BAZA ARENAS PEDRO PABLO</t>
  </si>
  <si>
    <t>BEDOYA JARAMILLO NESTOR ALONSO</t>
  </si>
  <si>
    <t>BEDOYA LOPEZ GUILLERMO</t>
  </si>
  <si>
    <t>BEDOYA SANCHEZ JOSE GUILLERMO</t>
  </si>
  <si>
    <t>BERMUDEZ SANCHEZ MANUEL FERNANDO</t>
  </si>
  <si>
    <t>BETANCUR CARO TATIANA MARIA</t>
  </si>
  <si>
    <t>BETANCUR GARCIA ARNOLDO DE JESUS</t>
  </si>
  <si>
    <t>BUENO ROJAS JORGE ELIECER</t>
  </si>
  <si>
    <t>CADAVID CHICA GERMAN DARIO</t>
  </si>
  <si>
    <t>CALLE CLAVIJO GUSTAVO ADOLFO</t>
  </si>
  <si>
    <t>CANDAMIL VALENCIA JHON HENRY</t>
  </si>
  <si>
    <t>CAPERA JUAN CARLOS</t>
  </si>
  <si>
    <t>CARDENAS VILLEGAS ELIZABETH</t>
  </si>
  <si>
    <t>CARDONA CORREA SANDRA MILENA</t>
  </si>
  <si>
    <t>CARDONA MARIN FABIO</t>
  </si>
  <si>
    <t>CARDONA VALENCIA GERMAN</t>
  </si>
  <si>
    <t>CARMONA HERRERA MARIA ELENA</t>
  </si>
  <si>
    <t>CARVAJAL BETANCURT YEISON DARIO</t>
  </si>
  <si>
    <t>CASTAÑEDA AGUDELO LUIS ARLIRIO</t>
  </si>
  <si>
    <t>CASTRO PEREZ LUIS EFREN</t>
  </si>
  <si>
    <t>CASTRO RIVAS JAKELINE</t>
  </si>
  <si>
    <t>CHICA VALENCIA JOSE MAURICIO</t>
  </si>
  <si>
    <t>CIFUENTES VARGAS TITO FERNANDO</t>
  </si>
  <si>
    <t>CLAVIJO ALZATE OSCAR EDUARDO</t>
  </si>
  <si>
    <t>CLAVIJO HOYOS MARIA ALEJANDRA</t>
  </si>
  <si>
    <t>CONTRERAS GONZALEZ MARIA LUVY</t>
  </si>
  <si>
    <t>CRUZ TREJOS CARLOS ALBERTO</t>
  </si>
  <si>
    <t>DIAZ ZAPATA MARIA EUGENIA</t>
  </si>
  <si>
    <t>DUQUE JIMENEZ NESTOR JAIRO</t>
  </si>
  <si>
    <t>DUQUE RODRIGUEZ JUAN CARLOS</t>
  </si>
  <si>
    <t>ELEJALDE ARIAS MARTIN ALONSO</t>
  </si>
  <si>
    <t>FLOREZ RAIGOZA WILLIAM ANDRES</t>
  </si>
  <si>
    <t>FRANCO RESTREPO ARMANDO DE JESUS</t>
  </si>
  <si>
    <t>GALLO CIFUENTES GLORIA CARMENZA</t>
  </si>
  <si>
    <t>GALVIS GONZALEZ NUBIA JANNETH</t>
  </si>
  <si>
    <t>GALVIS HERNANDEZ RODRIGO ARMANDO</t>
  </si>
  <si>
    <t>GALVIS RIVERA JULIAN ALBERT</t>
  </si>
  <si>
    <t>GARCIA CARDONA CARLOS AUGUSTO</t>
  </si>
  <si>
    <t>GARCIA GUZMAN MARIO AUGUSTO</t>
  </si>
  <si>
    <t>GARCIA LOAIZA JORGE HERNAN</t>
  </si>
  <si>
    <t>GARCIA MURILLO YOVAN</t>
  </si>
  <si>
    <t>GARCIA OSORIO FERNANDO ALBERTO</t>
  </si>
  <si>
    <t>GARCIA OSPINA JOHN JAIRO</t>
  </si>
  <si>
    <t>GARCIA TELLEZ EDWIN</t>
  </si>
  <si>
    <t>GARCIA VANEGAS ALBEIRO</t>
  </si>
  <si>
    <t>GARZON MARIN LUZ ENSUEÑO</t>
  </si>
  <si>
    <t>GAVIRIA MARULANDA FELIPE</t>
  </si>
  <si>
    <t>GIRALDO GARCIA JOSE GUILLERMO</t>
  </si>
  <si>
    <t>GIRALDO GUTIERREZ LINA MARIA</t>
  </si>
  <si>
    <t>GIRALDO HENRY ALBERTO</t>
  </si>
  <si>
    <t>GIRALDO JARAMILLO MARTHA ISABEL</t>
  </si>
  <si>
    <t>GIRALDO MARIN JORGE EDUARDO</t>
  </si>
  <si>
    <t>GIRALDO VALLEJO RAFAEL</t>
  </si>
  <si>
    <t>GÓMEZ GALLEGO HECTOR IVÁN</t>
  </si>
  <si>
    <t>GOMEZ GALVIZ ESQUIVEL</t>
  </si>
  <si>
    <t>GOMEZ LOPEZ YONFREDY</t>
  </si>
  <si>
    <t>GONZALEZ LLANO JOSE ARISTIDES</t>
  </si>
  <si>
    <t>GONZALEZ MAHECHA EVANGELISTA</t>
  </si>
  <si>
    <t>GONZALEZ SANCHEZ JAIRO</t>
  </si>
  <si>
    <t>GRAJALES OCAMPO CESAR AUGUSTO</t>
  </si>
  <si>
    <t>GRAJALES OSORIO FERNANDO</t>
  </si>
  <si>
    <t>GRISALES LOPEZ LEIDI LORENA</t>
  </si>
  <si>
    <t>GRISALES SANCHEZ ANDRES FELIPE</t>
  </si>
  <si>
    <t>GRISALES TABARES LORENA</t>
  </si>
  <si>
    <t>GUTIERREZ LEAL ANA LUISA</t>
  </si>
  <si>
    <t>GUZMAN QUINTERO MARIA DEL CARMEN</t>
  </si>
  <si>
    <t>HENAO QUINTERO JOSE ARLEY</t>
  </si>
  <si>
    <t>HERNANDEZ SALAZAR ANDRES MAURICIO</t>
  </si>
  <si>
    <t>HERRERA CARDONA CARLOS ALBERTO</t>
  </si>
  <si>
    <t>HOLGUIN AGUIRRE CARLOS ALBERTO</t>
  </si>
  <si>
    <t>HOLGUIN OCAMPO BLANCA ESNEDA</t>
  </si>
  <si>
    <t>HURTADO CASTAÑO ALBERTO</t>
  </si>
  <si>
    <t>HURTATIS VANEGAS MAXIMILIANO</t>
  </si>
  <si>
    <t>ISAZA QUICENO LUIS FERNANDO</t>
  </si>
  <si>
    <t>JIMENEZ OROZCO GINA TATIANA</t>
  </si>
  <si>
    <t>LATORRE ARIAS FREDY IVAN</t>
  </si>
  <si>
    <t>LEDESMA VILLEGAS JOHN FREDY</t>
  </si>
  <si>
    <t>LOAIZA ECHEVERRY BEATRIZ EUGENIA</t>
  </si>
  <si>
    <t>LONDOÑO OSORIO ESTEFANIA</t>
  </si>
  <si>
    <t>LOPERA PROAÑOS SERGIO</t>
  </si>
  <si>
    <t>LOPEZ MUÑOZ MIGUEL ANGEL</t>
  </si>
  <si>
    <t>LOPEZ RAMIREZ MAURICIO</t>
  </si>
  <si>
    <t>LOPEZ RESTREPO MADELEINE</t>
  </si>
  <si>
    <t>LUGO MARTINEZ RAMIRO</t>
  </si>
  <si>
    <t>MAPURA LUIS ANTONIO</t>
  </si>
  <si>
    <t>MARIN OSPINA ANYELA XIMENA</t>
  </si>
  <si>
    <t>MARIN VELEZ GLORIA PATRICIA</t>
  </si>
  <si>
    <t>MARTINEZ BERMUDEZ MARIO HERNAN</t>
  </si>
  <si>
    <t>MARTINEZ GAITAN LINA COSTANZA</t>
  </si>
  <si>
    <t>MARTINEZ GIRALDO JUAN PABLO</t>
  </si>
  <si>
    <t>MARTINEZ RAMIREZ CLAUDIO ALEJANDRO</t>
  </si>
  <si>
    <t>MARULANDA CUELLAR GILDARDO ADOLFO</t>
  </si>
  <si>
    <t>MEJIA CHICA ROBINSON</t>
  </si>
  <si>
    <t>MEJIA JARAMILLO RUBEN DARIO</t>
  </si>
  <si>
    <t>MONTERO ZARATE GUSTAVO</t>
  </si>
  <si>
    <t>MONTES PALACIO GLORIA AMPARO</t>
  </si>
  <si>
    <t>MONTES RUDAS JOSE ALBEIRO</t>
  </si>
  <si>
    <t>MONTOYA VELASQUEZ JONATAN</t>
  </si>
  <si>
    <t>MORALES FLOREZ JOSE RAMON</t>
  </si>
  <si>
    <t>MORALES LOAIZA JORGE LUIS</t>
  </si>
  <si>
    <t>MORALES OCAMPO LUZ DARY</t>
  </si>
  <si>
    <t>MORALES SANCHEZ HECTOR FABIO</t>
  </si>
  <si>
    <t>MORENO RESTREPO JAIME EDGAR</t>
  </si>
  <si>
    <t>MUÑOZ LÓPEZ JUAN DIEGO</t>
  </si>
  <si>
    <t>MUÑOZ LOPEZ WEIMAR</t>
  </si>
  <si>
    <t>MURILLO RAMIREZ JOSE EINER</t>
  </si>
  <si>
    <t>NAVARRO BUSTOS ALBERTO</t>
  </si>
  <si>
    <t>NOREÑA AGUDELO JOSE ARIEL</t>
  </si>
  <si>
    <t>NOREÑA VALENCIA OSCAR FERNANDO</t>
  </si>
  <si>
    <t>NOVA MATIZ VICTOR MANUEL</t>
  </si>
  <si>
    <t>OBANDO LOPEZ OSCAR ALBEIRO</t>
  </si>
  <si>
    <t>OROZCO RUBIO DIANA</t>
  </si>
  <si>
    <t>ORREGO ARIAS CARLOS MARIO</t>
  </si>
  <si>
    <t>ORREGO BOTERO MARTHA MONICA</t>
  </si>
  <si>
    <t>ORTIZ CANO DASY LORENA</t>
  </si>
  <si>
    <t>ORTIZ EVER</t>
  </si>
  <si>
    <t>OSORIO RAMIREZ JOHN EUSEBIO</t>
  </si>
  <si>
    <t>OSPINA CARDONA JOSE ARLID</t>
  </si>
  <si>
    <t>OSPINA GRAJALES EDILFRED</t>
  </si>
  <si>
    <t>OTALVARO TABORDA ALEXIS DAVID</t>
  </si>
  <si>
    <t>PALACIO CARMONA CRISTIAM DAVID</t>
  </si>
  <si>
    <t>PALACIO MEJIA JOHN JAIME</t>
  </si>
  <si>
    <t>PAMPLONA CUARTAS GILBERTO ANTONIO</t>
  </si>
  <si>
    <t>PATIÑO CEBALLOS JOSE ARBEY</t>
  </si>
  <si>
    <t>PATIÑO MARTINEZ LUZ AYDEE</t>
  </si>
  <si>
    <t>PEÑA GARCIA JOSE EDBER</t>
  </si>
  <si>
    <t>PERALTA MARIN LUIS CARLOS</t>
  </si>
  <si>
    <t>PINEDA GIRALDO NOLBERTO</t>
  </si>
  <si>
    <t>PINEDA PINEDA MARIO ALBERTO</t>
  </si>
  <si>
    <t>PINILLA CASTAÑO UBEIMAR LEANDRO</t>
  </si>
  <si>
    <t>PINTO RESTREPO RICARDO AUGUSTO</t>
  </si>
  <si>
    <t>QUEVEDO RUIZ JOSE ARIEL</t>
  </si>
  <si>
    <t>QUINCHIA OSPINA OLGA PATRICIA</t>
  </si>
  <si>
    <t>QUIÑONEZ PEREZ JULIO ARTURO</t>
  </si>
  <si>
    <t>QUINTERO VALENCIA WILLIAM</t>
  </si>
  <si>
    <t>QUIROGA HENAO EDIER SANTIAGO</t>
  </si>
  <si>
    <t>RAIGOZA CIFUENTES UBERNEY</t>
  </si>
  <si>
    <t>RAMIREZ BUITRAGO EVELIO</t>
  </si>
  <si>
    <t>RAMIREZ GALLEGO HECTOR HERNAN</t>
  </si>
  <si>
    <t>RAMIREZ GIRALDO LUIS EMILIO</t>
  </si>
  <si>
    <t>RAMIREZ MEJIA CESAR AUGUSTO</t>
  </si>
  <si>
    <t>RAMIREZ RAMIREZ LUZ MARY</t>
  </si>
  <si>
    <t>RESTREPO LOPEZ HUMBERTO ANTONIO</t>
  </si>
  <si>
    <t>RESTREPO OSPINA LUZ MARINA</t>
  </si>
  <si>
    <t>RESTREPO ROJAS NESTOR JOVANNY</t>
  </si>
  <si>
    <t>REYES QUINTERO ALEXANDER</t>
  </si>
  <si>
    <t>RIOS DELGADO VICTOR ALFONSO</t>
  </si>
  <si>
    <t>RIOS TORRES YADINSON</t>
  </si>
  <si>
    <t>ROA SOTELO CARLOS ALBERTO</t>
  </si>
  <si>
    <t>RODRIGUEZ RODAS RUBEN DARIO</t>
  </si>
  <si>
    <t>ROLDAN ZABALA RAMIRO</t>
  </si>
  <si>
    <t>RUBIO RAMON ANTONIO</t>
  </si>
  <si>
    <t>RUIZ RIVERA OSCAR ELID</t>
  </si>
  <si>
    <t>SALAZAR BUITRAGO NELSON</t>
  </si>
  <si>
    <t>SALAZAR CARDENAS MARTHA CECILIA</t>
  </si>
  <si>
    <t>SALAZAR MEJIA RENE</t>
  </si>
  <si>
    <t>SALAZAR PRIETO LELIO</t>
  </si>
  <si>
    <t>SANCHEZ ANGULO FERNANDO</t>
  </si>
  <si>
    <t>SANTA GALINDO ANDRES</t>
  </si>
  <si>
    <t>SERRANO MELO JORGE ENRIQUE</t>
  </si>
  <si>
    <t>TANGARIFE MARIN ALBERTO</t>
  </si>
  <si>
    <t>TENECHE LOPEZ RODOLFO</t>
  </si>
  <si>
    <t>TORO GUEVARA DORIEN</t>
  </si>
  <si>
    <t>TORRES AGUIRRE LUIS ANGEL</t>
  </si>
  <si>
    <t>TORRES GIRALDO ROBINSON FERNANDO</t>
  </si>
  <si>
    <t>USMA CASTRO MARTHA EUGENIA</t>
  </si>
  <si>
    <t>VALENCIA ACEVEDO JOSE FERNANDO</t>
  </si>
  <si>
    <t>VALENCIA ALVAREZ MARIA EUGENIA</t>
  </si>
  <si>
    <t>VALENCIA BERNAL JUAN CARLOS</t>
  </si>
  <si>
    <t>VALENCIA CARDONA JAMES ALBERTO</t>
  </si>
  <si>
    <t>VALENCIA LOPEZ LUZ ELY</t>
  </si>
  <si>
    <t>VASQUEZ FRANCO MARISOL</t>
  </si>
  <si>
    <t>VELASQUEZ QUINTERO OSCAR DE JESUS</t>
  </si>
  <si>
    <t>VELEZ ACEVEDO JORGE HERNAN</t>
  </si>
  <si>
    <t>VELEZ BOLIVAR ADRIANA PATRICIA</t>
  </si>
  <si>
    <t>VELEZ JARAMILLO LUIS NORBERTO</t>
  </si>
  <si>
    <t>VILLADA PEREZ ANDRES MAURICIO</t>
  </si>
  <si>
    <t>WHEELER ARCILA CLAUDIA JULIANA</t>
  </si>
  <si>
    <t>YEPES BETANCURTH CRISTIAN DANOVIS</t>
  </si>
  <si>
    <t>ZARATE VANEGAS ANDERSON</t>
  </si>
  <si>
    <t>ZULUAGA MUÑOZ ANGELA MARIA</t>
  </si>
  <si>
    <t>CHASIS</t>
  </si>
  <si>
    <t>CAMIÓN MV 607 4X2</t>
  </si>
  <si>
    <t>OCH236</t>
  </si>
  <si>
    <t>3HAEUTARXNL266639</t>
  </si>
  <si>
    <t>03604018</t>
  </si>
  <si>
    <t>09221017</t>
  </si>
  <si>
    <t>01604039</t>
  </si>
  <si>
    <t>015919010</t>
  </si>
  <si>
    <t>03604098</t>
  </si>
  <si>
    <t>911ADW</t>
  </si>
  <si>
    <t>912ADW</t>
  </si>
  <si>
    <t>CARGUERO 200 ZW [BAJO] MT 200CC</t>
  </si>
  <si>
    <t>15919010</t>
  </si>
  <si>
    <t>ZS163QML8N100567</t>
  </si>
  <si>
    <t>9F2A42003N5001340</t>
  </si>
  <si>
    <t>ZS163QML8N101706</t>
  </si>
  <si>
    <t>9F2A42006N5001946</t>
  </si>
  <si>
    <t>Valor Asegurado
Fasecolda Envío 316</t>
  </si>
  <si>
    <t>LISTADO EMPLEADOS AL: 22 DE DICIEMBRE DE 2022</t>
  </si>
  <si>
    <t>ORDEN</t>
  </si>
  <si>
    <t>OBSERVACIONES</t>
  </si>
  <si>
    <t>DETALLE</t>
  </si>
  <si>
    <t>VEHICULO EN EL CUAL ESTA INSTALADO EL EQUIPO</t>
  </si>
  <si>
    <t>PÓLIZA DE SEGURO DE EQUIPO Y MAQUINARIA TODO RIESGO CONTRATISTA</t>
  </si>
  <si>
    <t>VIGENCIA:
DESDE LAS 00:00 HORAS DEL 1 DE ENERO DE 2023
HASTA LAS 00:00 DEL 1 DE ENERO DE 2024</t>
  </si>
  <si>
    <t>RELACIÓN DETALLADA DE EQUIPO Y MAQUINARIA ASEGURADO</t>
  </si>
  <si>
    <t xml:space="preserve">Equipo de Inspección de tuberias  de alcantarillado (CCTV),   Montado sobre el camión NKR de placas VIK484 </t>
  </si>
  <si>
    <t>VALOR TOTAL ASEGURADO</t>
  </si>
  <si>
    <t>INDICE VARIABLE CONTRATADO  DEL 7%</t>
  </si>
  <si>
    <t>Equipo vactor combinado de succión por vacío y lavado con tanques para lavado, tuberías y demás accesorios adicionales, instalados en el camión International de placas: OUD-152</t>
  </si>
  <si>
    <t>PÓLIZA No.: 1001151</t>
  </si>
  <si>
    <t>PÓLIZA DE SEGURO COLECTIVO DE AUTOMOVILES</t>
  </si>
  <si>
    <t>PÓLIZA No.: 3010508</t>
  </si>
  <si>
    <t>CARGO</t>
  </si>
  <si>
    <t>CANTIDAD </t>
  </si>
  <si>
    <t>Miembros principales de Junta Directiva</t>
  </si>
  <si>
    <t>Miembros suplentes de Junta Directiva</t>
  </si>
  <si>
    <t>Gerente</t>
  </si>
  <si>
    <t>Gerente suplente</t>
  </si>
  <si>
    <t>Secretario General</t>
  </si>
  <si>
    <t>Jefe de control interno</t>
  </si>
  <si>
    <t>Jefe departamento administrativo y financiero</t>
  </si>
  <si>
    <t>Jefe departamento comercial</t>
  </si>
  <si>
    <t>Jefe departamento planeación y proyectos</t>
  </si>
  <si>
    <t>Jefe departamento operaciones y mantenimiento</t>
  </si>
  <si>
    <t>Jefe sección tesorería</t>
  </si>
  <si>
    <t>Jefe sección gestión humana</t>
  </si>
  <si>
    <t>Jefe contratación</t>
  </si>
  <si>
    <t>Jefe contabilidad</t>
  </si>
  <si>
    <t>Jefe sección técnica y operativa</t>
  </si>
  <si>
    <t>Jefe sección Presupuesto</t>
  </si>
  <si>
    <t>Jefe sección cartera</t>
  </si>
  <si>
    <t>Jefe sección suministros</t>
  </si>
  <si>
    <t>jefe sección Sistemas</t>
  </si>
  <si>
    <t>Jefe sección facturación</t>
  </si>
  <si>
    <t>Profesional universitario unidad Jurídica</t>
  </si>
  <si>
    <t>Ingenieros de Zona</t>
  </si>
  <si>
    <t>Secretario Jurídico </t>
  </si>
  <si>
    <t>Jefe de la oficina de PQR</t>
  </si>
  <si>
    <t>TOTAL </t>
  </si>
  <si>
    <t>PÓLIZA DE SEGURO DE RESPONSABILIDAD CIVIL SERVIDORES PÚBLICOS</t>
  </si>
  <si>
    <t>PÓLIZA No.: 1005717</t>
  </si>
  <si>
    <t>RELACIÓN DE CARGOS AMPARADOS Y CANTIDAD DE ASEGURADOS POR CARGO</t>
  </si>
  <si>
    <t>TOTAL CARGOS</t>
  </si>
  <si>
    <t>CANTIDAD DE PERSONAS ASEGURADAS</t>
  </si>
  <si>
    <t>EQUIPO VACTOR IMPACT INSTALADO EN EL CAMIÓN MV 607 4X2 INTERNATIONAL DE PLACA OCH236 MODELO 2022 
VEHÍCULO CARROZADO EQUIPO DE PRESIÓN SUCCIÓN PARA SONDEO Y LIMPIEZA DE ALCANTARILLAS PARA EL MANTENIMIENTO DE REDES DE ALCANTARILLADO MARCA VACTOR IMPACT SERIE 21-05V-20178 MONTADO SOBRE UN CHASIS PARA CAMIÓN MARCA INTERNATIONAL  LINEA MV 607 SBA 4x2 MODELO 2022 DE PLACAS OCH236.</t>
  </si>
  <si>
    <t xml:space="preserve">
El valor asegurado para Obras Civiles incluye:
Acueductos, alcantarillados, barcazas, bocatomas, casetas, redes de conducción, desarenado, bombeo, lagunas, plantas de tratamiento, redes de distribución de acueducto, redes de recolección de aguas negras, tanques de almacenamiento, entre otras.</t>
  </si>
  <si>
    <t>Equipos Móviles y portátiles</t>
  </si>
  <si>
    <t>Endoso a favor de:
BANCO DAVIVIENDA S.A. NIT.860.034.313-7
OPERACIÓN FINANCIERA: MODALIDAD LEASING
Debe citarse como ASEGURADO Y BENEFICIARIO bajo la póliza la entidad financiera.</t>
  </si>
  <si>
    <t>Objeto del Seguro</t>
  </si>
  <si>
    <t>Amparar las pérdidas o daños materiales que sufran los bienes de propiedad de EMPOCALDAS bajo su responsabilidad, tenencia y/o control, y en general los recibidos a cualquier titulo y/o por los que tenga algún interés asegurable.</t>
  </si>
  <si>
    <t>Bienes Asegurables</t>
  </si>
  <si>
    <r>
      <t xml:space="preserve">Toda propiedad real o personal, bienes materiales de propiedad de la EMPOCALDAS o de terceros que se hallen bajo su responsabilidad, tenencia, cuidado, custodia, control  o por las cuales sea legal o contractualmente responsable, y en general los recibidos a cualquier titulo o por los que tenga algún interés asegurable,sea que dichos bienes esten en uso o inactivos, ubicados en el territorio nacional, dentro o fuera de las instalaciones del asegurado y/o en predios de terceros y/o que se encuentren a la intemperie y/o instalados en vehículos automotores y los utilizados en desarrollo del objeto social de Empocaldas, consistentes principalmente pero no limitados en los siguientes:
</t>
    </r>
    <r>
      <rPr>
        <sz val="11"/>
        <color rgb="FFFF0000"/>
        <rFont val="Calibri"/>
        <family val="2"/>
        <scheme val="minor"/>
      </rPr>
      <t>Construcciones, Edificios, Obras civiles
Maquinaria
Equipos Eléctricos y Electrónicos
Mejoras locativas
Muebles y Enseres</t>
    </r>
  </si>
  <si>
    <t>Condiciones técnicas y económicas de reaseguradores</t>
  </si>
  <si>
    <t>El valor asegurado debe corresponder a valor de reposición  o reemplazo</t>
  </si>
  <si>
    <t>Labores y materiales</t>
  </si>
  <si>
    <t>Extensión de cobertura. Se excluye el transporte</t>
  </si>
  <si>
    <t>Conocimiento del riesgo</t>
  </si>
  <si>
    <t>Arbitramento</t>
  </si>
  <si>
    <t>Base alternativa (Lucro Cesante)</t>
  </si>
  <si>
    <t>Reparaciones provisionales</t>
  </si>
  <si>
    <t>Revocación o no renovación de la póliza 90 días. Excepto Amit 10 días</t>
  </si>
  <si>
    <t xml:space="preserve">Restablecimiento automático de la suma asegurada por pago de siniestro. Con cobro adicional de prima </t>
  </si>
  <si>
    <t>Ajuste anual de utilidad bruta (Lucro Cesante)</t>
  </si>
  <si>
    <t>Excepción por deducible a la cláusula de daños (Lucro)</t>
  </si>
  <si>
    <t>Reformas y edificios nuevos</t>
  </si>
  <si>
    <t>Actos de autoridad</t>
  </si>
  <si>
    <t>Cobertura de conjuntos</t>
  </si>
  <si>
    <t>Designación de bienes asegurados</t>
  </si>
  <si>
    <t>Bajo el amparo de terremoto, temblor se cubren la utilidad neta y gastos fijos (Lucro Cesante)</t>
  </si>
  <si>
    <t>Cobertura de inundación y enlodamiento</t>
  </si>
  <si>
    <t>Amparo automático para equipos de reemplazo</t>
  </si>
  <si>
    <t>Aviso de pérdida 30 días</t>
  </si>
  <si>
    <t>Los amparos adicionales contemplados en la póliza con límite no tendrán aplicación de deducible</t>
  </si>
  <si>
    <t>Hurto calificado en predios</t>
  </si>
  <si>
    <t>Nombramiento de ajustador</t>
  </si>
  <si>
    <t>Definición de Obras Civiles</t>
  </si>
  <si>
    <t>Definición de Edificios</t>
  </si>
  <si>
    <t>Definición de Muebles y Enseres</t>
  </si>
  <si>
    <t>Definición de Maquinaria y Equipo</t>
  </si>
  <si>
    <t>Salvamentos</t>
  </si>
  <si>
    <t>Autorizaciones</t>
  </si>
  <si>
    <t>La cobertura de suspensión del servicio de energía se extiende  a cubrir postes y líneas de transmisión, dentro de los predios del asegurado.</t>
  </si>
  <si>
    <t>Cobertura de desprendimiento de piedras o rocas, por eventos cubiertos en la póliza</t>
  </si>
  <si>
    <t>Cobertura de hundimiento o corrimiento del terreno, por eventos cubiertos en la póliza</t>
  </si>
  <si>
    <t xml:space="preserve">Daños por vehículos propios </t>
  </si>
  <si>
    <t>No aplicación de la cláusula de seguro insuficiente o infraseguro,</t>
  </si>
  <si>
    <t>No concurrencia de deducibles</t>
  </si>
  <si>
    <t>Pago en la indemnización</t>
  </si>
  <si>
    <t>Automaticidad de amparos</t>
  </si>
  <si>
    <t>Indemnización a valor de reposición</t>
  </si>
  <si>
    <t>Acuerdo para ajuste en caso de siniestro</t>
  </si>
  <si>
    <t>Manejo de siniestro</t>
  </si>
  <si>
    <t>Opción de amparos</t>
  </si>
  <si>
    <t>Conocimiento de las pólizas por las coaseguradoras</t>
  </si>
  <si>
    <t>Cláusula de demérito por uso. (Sólo aplicarán para Rotura de Maquinaria, Equipo Electronico y Sutracción)</t>
  </si>
  <si>
    <t>Cláusula de 72 horas</t>
  </si>
  <si>
    <t>Pago de anticipos</t>
  </si>
  <si>
    <t>Demolición por orden de autoridad competente</t>
  </si>
  <si>
    <t>Suspensión de energía eléctrica</t>
  </si>
  <si>
    <t>Definición de equipos de cómputo</t>
  </si>
  <si>
    <t>Cobertura por daños del equipo de climatización.</t>
  </si>
  <si>
    <t>Cláusula de no control de reclamos.</t>
  </si>
  <si>
    <t>Deducible en actos mal intencionados de terceros</t>
  </si>
  <si>
    <t>Incremento en costos de construcción.</t>
  </si>
  <si>
    <t>Cobertura para software y gastos para reinstalación de software, como consecuencia de un evento amparado bajo la póliza</t>
  </si>
  <si>
    <t>Cables y tuberías subterraneas</t>
  </si>
  <si>
    <t>No exigibilidad de garantías</t>
  </si>
  <si>
    <t>Experticio Técnico</t>
  </si>
  <si>
    <t>En pérdidas totales no habrá alplicación de mejoramiento tecnológico</t>
  </si>
  <si>
    <t>Cobertura para aceites refrigerantes y lubricantes.</t>
  </si>
  <si>
    <t>Honorarios, gastos de viaje, estadía de técnicos y otros.</t>
  </si>
  <si>
    <t>Errores e inexactitudes</t>
  </si>
  <si>
    <t>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</si>
  <si>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Amparo automático para accesorios 60 días</t>
  </si>
  <si>
    <t>Revocación o no renovación de la póliza 90 días,  EXCEPTO PARA HAMCCoP, AMIT y Terrorismo 10 días</t>
  </si>
  <si>
    <t>Primera opción de compra del vehículo recuperado</t>
  </si>
  <si>
    <t>Restablecimiento automático del valor asegurado por pago de siniestros, con cobro de prima adicional</t>
  </si>
  <si>
    <t>Condiciones técnicas y económicas de los reaseguradores</t>
  </si>
  <si>
    <t>Nombramiento de ajustador de común acuerdo</t>
  </si>
  <si>
    <t>Cláusula de arbitramento</t>
  </si>
  <si>
    <t>Pago de indemnizaciones</t>
  </si>
  <si>
    <t>Ampliación de aviso de siniestro 30 días</t>
  </si>
  <si>
    <t>Transporte de materias primas y transportes y productos azarosos. (cloro, amonio y  alcohol)</t>
  </si>
  <si>
    <t>Sustitución provisional del vehículo. Segùn condiciones de la aseguradora</t>
  </si>
  <si>
    <t xml:space="preserve"> Extensión de Responsabilidad Civil para vehículos alquilados o arrendados a terceros. Según condiciones de la aseguradora</t>
  </si>
  <si>
    <t>Para efectos del amparo patrimonial, se entiende como   conductor cualquier empleado al servicio del asegurado</t>
  </si>
  <si>
    <t>Todo y cada evento</t>
  </si>
  <si>
    <t>Amparo automático para nuevos cargos</t>
  </si>
  <si>
    <t>Revocación o  no renovación de la póliza 90 días</t>
  </si>
  <si>
    <t>Restablecimiento automático del valor asegurado por pago de siniestro. Mínimo una vez con cobro de prima.</t>
  </si>
  <si>
    <t>Se cubren pérdidas causadas por empleados de firmas especializadas y/o temporales y/o outsourcing</t>
  </si>
  <si>
    <t>Aviso de siniestro 30 días.</t>
  </si>
  <si>
    <t>Nombramiento de ajustador. De común acuerdo con la asegurdora</t>
  </si>
  <si>
    <t>Condiciones técnicas y económicas de reaseguradores.</t>
  </si>
  <si>
    <t>Acuerdo para ajuste en caso de siniestro.</t>
  </si>
  <si>
    <t>Manejo de siniestro.</t>
  </si>
  <si>
    <t>Pérdidas causadas por personas no identificadas</t>
  </si>
  <si>
    <t>Bienes bajo cuidado, tenencia y control</t>
  </si>
  <si>
    <t>En en caso de pérdidas de bienes no se aplicará demérito por uso</t>
  </si>
  <si>
    <t>Modificacaciones en beneficio del asegurado</t>
  </si>
  <si>
    <t>Nombramiento de ajustador. De común acuerdo con la aseguradora.</t>
  </si>
  <si>
    <t xml:space="preserve"> Labores y Materiales</t>
  </si>
  <si>
    <t xml:space="preserve"> El valor asegurado debe corresponder a valor de reposición o reemplazo a nuevo</t>
  </si>
  <si>
    <t>Restablecimiento automático del valor asegurado por pago   de siniestros. Mínimo una vez con cobro de prima</t>
  </si>
  <si>
    <t>Cobertura automática para nuevos bienes</t>
  </si>
  <si>
    <t>Automaticidad de amparo</t>
  </si>
  <si>
    <t xml:space="preserve"> Indemnización a valor de reposición</t>
  </si>
  <si>
    <t>Extensión de cobertura</t>
  </si>
  <si>
    <t>Extensión del sitio o sitios en donde se asegura el riesgo</t>
  </si>
  <si>
    <t>Manejo de siniestros</t>
  </si>
  <si>
    <t>Cláusula de demérito por uso</t>
  </si>
  <si>
    <t>No aplicación de la cláusula de contrato de mantenimiento, (efectuado por personal calificado)</t>
  </si>
  <si>
    <t>Pago de anticipos, una vez demostrable la pérdida y previa autorización de la Cia.</t>
  </si>
  <si>
    <t>Cláusula de no control.</t>
  </si>
  <si>
    <t>Cobertura para maquinaria y equipo bajo tierra.</t>
  </si>
  <si>
    <t xml:space="preserve">    - Obras Civiles (Seccionales)</t>
  </si>
  <si>
    <t>De acuerdo a la relación anexa</t>
  </si>
  <si>
    <t>Edificaciones</t>
  </si>
  <si>
    <t>Red Electrica y telefonica</t>
  </si>
  <si>
    <t>Muebles y enseres</t>
  </si>
  <si>
    <t>Equipo electrico y electronico</t>
  </si>
  <si>
    <t>Aguadas</t>
  </si>
  <si>
    <t>Belálcazar</t>
  </si>
  <si>
    <t>Chinchiná</t>
  </si>
  <si>
    <t>Filadelfia</t>
  </si>
  <si>
    <t>Kilómetro 41</t>
  </si>
  <si>
    <t>Manizales</t>
  </si>
  <si>
    <t>Marmato</t>
  </si>
  <si>
    <t>Salamina</t>
  </si>
  <si>
    <t>Supía</t>
  </si>
  <si>
    <t>Victoria</t>
  </si>
  <si>
    <t xml:space="preserve">No. </t>
  </si>
  <si>
    <t>Maquinaria, Equipo y herramienta</t>
  </si>
  <si>
    <t>EMPOCALDAS</t>
  </si>
  <si>
    <t xml:space="preserve">    - Red Eléctrica y telefonica </t>
  </si>
  <si>
    <t xml:space="preserve">    - Maquinaria, Equipo y herramientas</t>
  </si>
  <si>
    <t xml:space="preserve">    - Equipo Electgrico, Electrónico, moviles y portatiles</t>
  </si>
  <si>
    <t>Obras civiles</t>
  </si>
  <si>
    <t>Total</t>
  </si>
  <si>
    <t>Cobertura automática para equipos de reemplazo. Con cobro adicional de prima y aviso de 30 días</t>
  </si>
  <si>
    <t xml:space="preserve"> Asistencia en viajes para todos los vehículos excepto para vehículos pesados (remolcadores y remolques cama baja)</t>
  </si>
  <si>
    <t>Amparo automático para nuevos vehículos 60 días (aplica para vehículos 0 kms)</t>
  </si>
  <si>
    <t>Otras propiedades del asegurado consistentes en equipo y maquinaria</t>
  </si>
  <si>
    <t xml:space="preserve">Movilización por sus propios medios y/o en vehículos especializados radio de operación a 200 KMS” cumpliendo con la normatividad de tránsito vigente. </t>
  </si>
  <si>
    <t>incluyendo vías públicas.
Movilización por sus propios medios y/o en vehículos especializados, radio de operación a 200 KMS” cumpliendo con la normatividad de tránsito vigente.</t>
  </si>
  <si>
    <t xml:space="preserve">Revocación o no renovación de la póliza 90 días, excepto Motín y AMIT con aviso 10 días. </t>
  </si>
  <si>
    <t xml:space="preserve">No aplicación de la cláusula de seguro insuficiente o infraseguro, siempre y cuando la diferencia entre el valor asegurado el valor asegurable no supere el 10%". </t>
  </si>
  <si>
    <t xml:space="preserve">Cláusula de extensión de cobertura por 30 días al retiro del empleado </t>
  </si>
  <si>
    <t xml:space="preserve">Parqueaderos (incluye hurto de vehículos). Excluye el hurto simple y calificado de accesorios, contenidos y carga. </t>
  </si>
  <si>
    <t xml:space="preserve">- R.C. del asegurado como consecuencia de los actos causados por vigilantes,  personal de seguridad y escoltas,  incluyendo el uso de armas de fuego. Opera en exceso del límite asegurado de la póliza de  Responsabilidad Civil Extracontractual que por Ley se exige para este tipo de actividad o, en exceso del límite asegurado que la empresa de seguridad tenga contratado para estos efectos, siendo aplicable el que sea mayor, pero en todo caso no será inferior a 400 SMMLV. </t>
  </si>
  <si>
    <t>3.31.  Transporte de materias primas y materiales azarosos. Materiales azarosos, los requeridos por la Entidad en el ejercicio normal de sus actividades</t>
  </si>
  <si>
    <t>- Ingresos presupuestados 2024</t>
  </si>
  <si>
    <t>Cobertura para Servidores Públicos</t>
  </si>
  <si>
    <t>Cobertura para dinero, valores y títulos valores por pérdidas causadas por incendio y líneas aliadas.
Cobertura Todo riesgo para dinero y títulos valores incluyendo, pero sin estar limitado a: incendio, explosión, terremoto, temblor y/o erupción volcánica y demás eventos de la naturaleza, con cláusula de 72 horas. Opera para la pérdida y/o daños de dinero y títulos valores, en exceso del límite en la póliza de daños materiales.
Se ampara bajo la misma los actos de deshonestidad de empleados que ocurran durante estos eventos</t>
  </si>
  <si>
    <t>3.49.  Error en la declaración de la edad Conforme al Artículo 1161 del Código de Comercio.</t>
  </si>
  <si>
    <t>2.500.000.000 evento / agregado anual</t>
  </si>
  <si>
    <t>4.000.000.000 evento / agregado anual</t>
  </si>
  <si>
    <r>
      <rPr>
        <b/>
        <sz val="11"/>
        <rFont val="Calibri"/>
        <family val="2"/>
      </rPr>
      <t>NOTA:</t>
    </r>
    <r>
      <rPr>
        <sz val="11"/>
        <rFont val="Calibri"/>
        <family val="2"/>
      </rPr>
      <t xml:space="preserve"> Conforme a la cotización presentada, La Aseguradora se obliga al pago de los honorarios del abogado seleccionado por el servidor público o ex servidor público investigado, en dos cuotas: Un 50% al inicio del proceso y el 50% restante a la finalización o archivo del proceso; sin importar en que etapa se termina el mismo, excepto para los procesos penales que operarán bajo la modalidad de reembolso”
</t>
    </r>
  </si>
  <si>
    <t>3.89.  Multas o sanciones administrativas (gastos de defensa)</t>
  </si>
  <si>
    <t>Cobertura de equipos móviles y portátiles dentro y fuera de los predios del asegurado. Incluyendo el hurto simple y hurto calificado.</t>
  </si>
  <si>
    <t xml:space="preserve">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</si>
  <si>
    <t>FECHA INGRESO  A NOMINA EMPOCALDAS</t>
  </si>
  <si>
    <t xml:space="preserve">SALARIO BASICO 
</t>
  </si>
  <si>
    <t xml:space="preserve">VALOR TOTAL ASEGURADO
</t>
  </si>
  <si>
    <t>TRABAJADOR DE MANTENIMIENTO</t>
  </si>
  <si>
    <t>OPERADOR DE PLANTA DE TTO.</t>
  </si>
  <si>
    <t xml:space="preserve">ALVAREZ CARMONA CLAUDIA PATRICIA </t>
  </si>
  <si>
    <t>PROMOTORA SEG. Y SALUD EN EL TRABAJO</t>
  </si>
  <si>
    <t>AUXILIAR OPERADOR DE BOMBEO</t>
  </si>
  <si>
    <t>ADMINISTRADOR</t>
  </si>
  <si>
    <t>AUXILIAR ADMINISTRATIVO</t>
  </si>
  <si>
    <t>AUXILIAR OFICINA P.Q.R.</t>
  </si>
  <si>
    <t>SUPERVISOR ADMINISTRATIVO</t>
  </si>
  <si>
    <t xml:space="preserve">BERRIO CARDONA VALENTINA </t>
  </si>
  <si>
    <t>PROMOTOR DESARROLLO A LA COMUNI</t>
  </si>
  <si>
    <t xml:space="preserve">BLANDÓN RODRÍGUEZ JONNY ROLANDO </t>
  </si>
  <si>
    <t>JEFE CONTROL INTERNO</t>
  </si>
  <si>
    <t xml:space="preserve">CASTAÑO ARIAS WILSON </t>
  </si>
  <si>
    <t xml:space="preserve">CEFERINO CORTES CATALINA </t>
  </si>
  <si>
    <t>AUXILIAR CAMARA DE VIDEO</t>
  </si>
  <si>
    <t>INSPECTOR ELECTROMECANICO</t>
  </si>
  <si>
    <t>JEFE SECCION CARTERA</t>
  </si>
  <si>
    <t>JEFE SECCION TECNICA Y OPERATIVA</t>
  </si>
  <si>
    <t>INSPECTOR CONDUCTOR CAMARA DE VIDEO</t>
  </si>
  <si>
    <t xml:space="preserve">GALVIS RIOS ALEXANDER </t>
  </si>
  <si>
    <t xml:space="preserve">GARCIA CARDOZO OSCAR EDUARDO </t>
  </si>
  <si>
    <t>INGENIERO DE ZONA</t>
  </si>
  <si>
    <t>JEFE DE SECCION TESORERIA</t>
  </si>
  <si>
    <t>JEFE DE LA OFICNA DE PQR</t>
  </si>
  <si>
    <t>AUXILIAR DE INGENIERIA</t>
  </si>
  <si>
    <t>ASISTENTE DE NOMINA</t>
  </si>
  <si>
    <t>GIRALDO PARRA SANDRA PATRICIA</t>
  </si>
  <si>
    <t xml:space="preserve">GONZALEZ GONZALEZ FERNANDO ANTONIO </t>
  </si>
  <si>
    <t>INSPECTOR AGUA NO CONTABILIZADA</t>
  </si>
  <si>
    <t>COORDINADOR DE RECURSOS NATURALES</t>
  </si>
  <si>
    <t>ASISTENTE SUI</t>
  </si>
  <si>
    <t>GUTIERREZ OSORIO MARIANA</t>
  </si>
  <si>
    <t>JEFE COMUNICACIONES Y PRENSA</t>
  </si>
  <si>
    <t>JEFE SECCION CONTABILIDAD</t>
  </si>
  <si>
    <t>JEFE DE OPERACION Y MANTENIMIENTO</t>
  </si>
  <si>
    <t xml:space="preserve">LOPEZ CUERVO HENRY </t>
  </si>
  <si>
    <t>CELADOR OPERADOR PLANTA TRATAMI</t>
  </si>
  <si>
    <t xml:space="preserve">MACHADO MACARENO MILTON MAURICIO </t>
  </si>
  <si>
    <t xml:space="preserve">MARIN ALVAREZ VICTOR DANIEL </t>
  </si>
  <si>
    <t>INSPECTOR DE REDES</t>
  </si>
  <si>
    <t xml:space="preserve">MENDEZ ALVAREZ JOSE ARGELIO </t>
  </si>
  <si>
    <t xml:space="preserve">MOLINA MARIN WILLIAM GERMAN </t>
  </si>
  <si>
    <t>JEFE DEPARTAMENTO COMERCIAL</t>
  </si>
  <si>
    <t>SERVICIOS GENERALES</t>
  </si>
  <si>
    <t xml:space="preserve">MURILLO ANDRES LONDOÑO </t>
  </si>
  <si>
    <t>JEFE SECCION GESTION HUMANA</t>
  </si>
  <si>
    <t>ANALISTA DE COSTOS</t>
  </si>
  <si>
    <t xml:space="preserve">ORREGO OSORIO FERNANDO </t>
  </si>
  <si>
    <t xml:space="preserve">OSPINA FRANCO CESAR AUGUSTO </t>
  </si>
  <si>
    <t xml:space="preserve">PARDO GUERRERO GERMAN MAURICIO </t>
  </si>
  <si>
    <t xml:space="preserve">PATIÑO RINCON DIEGO ALEJANDRO </t>
  </si>
  <si>
    <t>COORDINADOR SANEAMIENTO HIDRICO</t>
  </si>
  <si>
    <t>SUPERVISOR COMERCIAL</t>
  </si>
  <si>
    <t>CONDUCTOR</t>
  </si>
  <si>
    <t>ASISTENTE DE PLANTAS</t>
  </si>
  <si>
    <t xml:space="preserve">RAVE LAURA JIMENA </t>
  </si>
  <si>
    <t>CONDUC OPERADOR EQUIPO SUCCION</t>
  </si>
  <si>
    <t>INSPECTOR ELECTRONICO</t>
  </si>
  <si>
    <t xml:space="preserve">SANCHEZ CARDENAS JAIME ANCIZAR </t>
  </si>
  <si>
    <t xml:space="preserve">RESTREPO  TORO SANDRA PATRICIA </t>
  </si>
  <si>
    <t xml:space="preserve">TREJOS COLORADO DIEGO FERNANDO </t>
  </si>
  <si>
    <t>COORDINADORA GESTION DE CALIDAD</t>
  </si>
  <si>
    <t xml:space="preserve">VARGAS ARISTIZABAL JUAN DANILO </t>
  </si>
  <si>
    <t xml:space="preserve">VILLAMIL RAMIREZ NICOLAS </t>
  </si>
  <si>
    <t>JEFE UNIDAD CONTROL DISCIPLINARIO INTERNO</t>
  </si>
  <si>
    <t xml:space="preserve">ZULUAGA CORREA JUAN PABLO </t>
  </si>
  <si>
    <t>PROFESIONAL UNIDAD JURIDICA</t>
  </si>
  <si>
    <t>ESCOBAR TRUJILLO IVON MARITZA</t>
  </si>
  <si>
    <t>GRAJALES SUAREZ EDISON DE JESUS</t>
  </si>
  <si>
    <t>GIRALDO BUITRAGO DANIEL FERNANDO</t>
  </si>
  <si>
    <t xml:space="preserve">ALZATE CARDONA YUDY CRISTINA </t>
  </si>
  <si>
    <t>JEFE DEPARTAMENTO ADMINISTRATIVO Y FINANCIERO </t>
  </si>
  <si>
    <t xml:space="preserve"> TABARES CARDONA  YOANY</t>
  </si>
  <si>
    <t>OPERADOR DE PLANTA </t>
  </si>
  <si>
    <t>GALLEGO CASTRILLON JAIME</t>
  </si>
  <si>
    <t>29/12/202</t>
  </si>
  <si>
    <t>ARIAS CARDONA ANGIE KATHERINE</t>
  </si>
  <si>
    <t>ADMINISTRADORA</t>
  </si>
  <si>
    <t>FONSECA ARIAS RUBIELA</t>
  </si>
  <si>
    <t>JEFE FACTURACION</t>
  </si>
  <si>
    <t>RODRIGUEZ ARAQUE SERGIO DAMIAN</t>
  </si>
  <si>
    <t>GUTIERREZ GIRALDO LUIS FELIPE</t>
  </si>
  <si>
    <t xml:space="preserve">NOREÑA CASTAÑO JESSICA </t>
  </si>
  <si>
    <t>AUXILIAR ADMINISTRATIVA</t>
  </si>
  <si>
    <t>LOPEZ LOAIZA GLORIA PATRICIA</t>
  </si>
  <si>
    <t>OPERADOR DE PLANTA</t>
  </si>
  <si>
    <t>GIRALDO CASTAÑEDA JUAN DIEGO</t>
  </si>
  <si>
    <t>SANCHEZ CASTAÑO GERMAN ALONSO</t>
  </si>
  <si>
    <t>RIOS DELGADO CARLOS ANDRES</t>
  </si>
  <si>
    <t>CASTAÑEDA PEREZ JUAN DAVID</t>
  </si>
  <si>
    <t>CORREA ARISTIZABAL MARTHA CECILIA</t>
  </si>
  <si>
    <t>GOMEZ SANCHEZ FRANCISCO JAVIER</t>
  </si>
  <si>
    <t>PROFESIONAL INGENIERO CIVIL</t>
  </si>
  <si>
    <t>GOMEZ MOSQUERA JUAN CARLOS</t>
  </si>
  <si>
    <t>SEPULVEDA URREA KEVIN ALEXANDER</t>
  </si>
  <si>
    <t>OPERARIO DE MANTENIMIENTO</t>
  </si>
  <si>
    <t>MORALES PAULA ANDREA</t>
  </si>
  <si>
    <t>MARIN ORREGO ARIEL</t>
  </si>
  <si>
    <t>ACEVEDO ARBOLEDA SERGIO</t>
  </si>
  <si>
    <t>SANCHEZ RENDON JUAN CARLOS</t>
  </si>
  <si>
    <t>JEFE DE SUMINISTROS</t>
  </si>
  <si>
    <t>IDARRAGA RAMIREZ CARLOS FELIPE</t>
  </si>
  <si>
    <t>INSPECTOR ELECTRICO</t>
  </si>
  <si>
    <t>RAMOS PÉREZ VIVIANA ANDREA</t>
  </si>
  <si>
    <t>ADMINISTRADORA EMPRESAS</t>
  </si>
  <si>
    <t>MORENO MARIN DUFAY XILENA</t>
  </si>
  <si>
    <t>OPERADORA DE PLANTA</t>
  </si>
  <si>
    <t>MARTINEZ HENAO JORGE IVAN</t>
  </si>
  <si>
    <t>JEFE DE ARCHIVO</t>
  </si>
  <si>
    <t xml:space="preserve"> DEVIA QUIÑONEZ VICTOR ALEJANDRO</t>
  </si>
  <si>
    <t>BEDOYA SERNA GERMAN ANTONIO</t>
  </si>
  <si>
    <t>ORTIZ CATAÑO JOSE NOE</t>
  </si>
  <si>
    <t>ESCOBAR OSORIO CLAUDIA PAOLA</t>
  </si>
  <si>
    <t>TECNOLOGA EN AGUA Y SANEAMIENTO</t>
  </si>
  <si>
    <t>CONDE AVILEZ ARLEY CAMILO</t>
  </si>
  <si>
    <t>MANTENIMIENTO</t>
  </si>
  <si>
    <t>GONZALEZ ORTIZ SANDRA MILENA</t>
  </si>
  <si>
    <t>SANCHEZ HERNANDEZ JOSE FERNANDO</t>
  </si>
  <si>
    <t>LOAIZA ALFONSO CRISTIAN MATEO</t>
  </si>
  <si>
    <t>GERENTE</t>
  </si>
  <si>
    <t>ARIAS ZAPATA BEATRIZ</t>
  </si>
  <si>
    <t>CEBALLOS LOPEZ DIEGO HERNANDO</t>
  </si>
  <si>
    <t>ING. DE SISTEMAS</t>
  </si>
  <si>
    <t>MARTINEZ LÓPEZ DIANA PATRICIA</t>
  </si>
  <si>
    <t>JEFE DE PRESUPUESTO</t>
  </si>
  <si>
    <t>NARANJO GÓMEZ DULFARI</t>
  </si>
  <si>
    <t>24.436.896</t>
  </si>
  <si>
    <t>ASISTENTE ADMINISTRATIVA</t>
  </si>
  <si>
    <t>ECHEVERRI RIVERA TANIA</t>
  </si>
  <si>
    <t>SECRETARIA GENERAL</t>
  </si>
  <si>
    <t>DUQUE RENDÓN JUAN DAVID</t>
  </si>
  <si>
    <t>SECRETARIO JÚRÍDICO</t>
  </si>
  <si>
    <t>Total número Empleados: 268</t>
  </si>
  <si>
    <t>SURA-AXA-SEGUROS DEL ESTADO</t>
  </si>
  <si>
    <t>Pólizas</t>
  </si>
  <si>
    <t>Valor con IVA</t>
  </si>
  <si>
    <t>Porcentaje</t>
  </si>
  <si>
    <t>Calificación factor técnico</t>
  </si>
  <si>
    <t>Calificación factor económico</t>
  </si>
  <si>
    <t>Calificación por ponderación</t>
  </si>
  <si>
    <t>Cláusulas</t>
  </si>
  <si>
    <t>Deducible</t>
  </si>
  <si>
    <t>Prima</t>
  </si>
  <si>
    <t>Manejo Global</t>
  </si>
  <si>
    <t>Responsabilidad Civil Extracontractual</t>
  </si>
  <si>
    <t>Vida</t>
  </si>
  <si>
    <t>Responsabilidad civil Servidores Públicos</t>
  </si>
  <si>
    <t>Automoviles</t>
  </si>
  <si>
    <t>TOTALES</t>
  </si>
  <si>
    <t>SE OTORGA</t>
  </si>
  <si>
    <t xml:space="preserve">PT = 0.55 * PDMC + 0.10 * PIRF + 0.08 * PRCE + 0.15 * PRCDO + 0.05 * PGV + 0.02 * PA + 0.04 * PM + 0.01 * PTREM </t>
  </si>
  <si>
    <t>Infidelidad y Riesgos financieros</t>
  </si>
  <si>
    <t>TOTAL PUNTOS</t>
  </si>
  <si>
    <t>Todo Riesgo Maquinaria y equipo</t>
  </si>
  <si>
    <t>NO SE COTIZA</t>
  </si>
  <si>
    <t>TOTA</t>
  </si>
  <si>
    <t>SURA - AXA - SEGUROS DEL ESTADO</t>
  </si>
  <si>
    <t>ANALISIS DE LA PROPUESTA PROGRAMA DE SEGUROS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</si>
</sst>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quot;$&quot;* #,##0.00_-;\-&quot;$&quot;* #,##0.00_-;_-&quot;$&quot;* &quot;-&quot;??_-;_-@_-"/>
    <numFmt numFmtId="166" formatCode="_-* #,##0.00\ [$€]_-;\-* #,##0.00\ [$€]_-;_-* \-??\ [$€]_-;_-@_-"/>
    <numFmt numFmtId="167" formatCode="&quot;$&quot;\ #,##0"/>
    <numFmt numFmtId="168" formatCode="_-* #,##0.00\ _P_t_s_-;\-* #,##0.00\ _P_t_s_-;_-* &quot;-&quot;??\ _P_t_s_-;_-@_-"/>
    <numFmt numFmtId="169" formatCode="_-* #,##0_-;\-* #,##0_-;_-* &quot;-&quot;??_-;_-@_-"/>
    <numFmt numFmtId="170" formatCode="_(&quot;$&quot;\ * #,##0.00_);_(&quot;$&quot;\ * \(#,##0.00\);_(&quot;$&quot;\ * &quot;-&quot;??_);_(@_)"/>
    <numFmt numFmtId="171" formatCode="#,##0.00_ ;[Red]\-#,##0.00\ "/>
    <numFmt numFmtId="172" formatCode="dd/mm/yy;@"/>
    <numFmt numFmtId="173" formatCode="&quot;$&quot;&quot; &quot;#,##0&quot; &quot;;[Red]&quot;(&quot;&quot;$&quot;&quot; &quot;#,##0&quot;)&quot;"/>
  </numFmts>
  <fonts count="9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1"/>
      <color indexed="8"/>
      <name val="Calibri"/>
      <family val="2"/>
    </font>
    <font>
      <b/>
      <sz val="18"/>
      <color indexed="62"/>
      <name val="Cambria"/>
      <family val="2"/>
    </font>
    <font>
      <b/>
      <sz val="13"/>
      <color indexed="62"/>
      <name val="Calibri"/>
      <family val="2"/>
    </font>
    <font>
      <sz val="11"/>
      <name val="Arial"/>
      <family val="2"/>
    </font>
    <font>
      <sz val="10"/>
      <name val="Arial"/>
      <family val="2"/>
    </font>
    <font>
      <sz val="8"/>
      <name val="Arial"/>
      <family val="2"/>
    </font>
    <font>
      <sz val="10"/>
      <name val="Arial"/>
      <family val="2"/>
    </font>
    <font>
      <sz val="11"/>
      <name val="Calibri"/>
      <family val="2"/>
    </font>
    <font>
      <sz val="10"/>
      <name val="Calibri"/>
      <family val="2"/>
    </font>
    <font>
      <b/>
      <sz val="11"/>
      <name val="Calibri"/>
      <family val="2"/>
    </font>
    <font>
      <b/>
      <u/>
      <sz val="11"/>
      <name val="Calibri"/>
      <family val="2"/>
    </font>
    <font>
      <b/>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sz val="18"/>
      <color theme="3"/>
      <name val="Cambria"/>
      <family val="2"/>
      <scheme val="major"/>
    </font>
    <font>
      <b/>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i/>
      <sz val="11"/>
      <name val="Calibri"/>
      <family val="2"/>
      <scheme val="minor"/>
    </font>
    <font>
      <sz val="11"/>
      <color indexed="10"/>
      <name val="Calibri"/>
      <family val="2"/>
      <scheme val="minor"/>
    </font>
    <font>
      <b/>
      <u/>
      <sz val="11"/>
      <name val="Calibri"/>
      <family val="2"/>
      <scheme val="minor"/>
    </font>
    <font>
      <sz val="10"/>
      <color indexed="10"/>
      <name val="Calibri"/>
      <family val="2"/>
      <scheme val="minor"/>
    </font>
    <font>
      <b/>
      <sz val="12"/>
      <name val="Calibri"/>
      <family val="2"/>
      <scheme val="minor"/>
    </font>
    <font>
      <b/>
      <sz val="16"/>
      <color theme="1"/>
      <name val="Calibri"/>
      <family val="2"/>
      <scheme val="minor"/>
    </font>
    <font>
      <b/>
      <sz val="20"/>
      <color theme="1"/>
      <name val="Calibri"/>
      <family val="2"/>
      <scheme val="minor"/>
    </font>
    <font>
      <b/>
      <sz val="11"/>
      <color theme="2" tint="-0.89999084444715716"/>
      <name val="Calibri"/>
      <family val="2"/>
      <scheme val="minor"/>
    </font>
    <font>
      <sz val="11"/>
      <color rgb="FFC00000"/>
      <name val="Calibri"/>
      <family val="2"/>
      <scheme val="minor"/>
    </font>
    <font>
      <sz val="12"/>
      <color rgb="FFC00000"/>
      <name val="Calibri"/>
      <family val="2"/>
      <scheme val="minor"/>
    </font>
    <font>
      <b/>
      <sz val="11"/>
      <color indexed="10"/>
      <name val="Calibri"/>
      <family val="2"/>
      <scheme val="minor"/>
    </font>
    <font>
      <sz val="10"/>
      <name val="Calibri"/>
      <family val="2"/>
      <scheme val="minor"/>
    </font>
    <font>
      <sz val="14"/>
      <name val="Calibri"/>
      <family val="2"/>
      <scheme val="minor"/>
    </font>
    <font>
      <sz val="12"/>
      <name val="Calibri"/>
      <family val="2"/>
      <scheme val="minor"/>
    </font>
    <font>
      <sz val="12"/>
      <color theme="0"/>
      <name val="Calibri"/>
      <family val="2"/>
      <scheme val="minor"/>
    </font>
    <font>
      <b/>
      <sz val="10"/>
      <name val="Calibri"/>
      <family val="2"/>
      <scheme val="minor"/>
    </font>
    <font>
      <b/>
      <sz val="10"/>
      <color theme="0"/>
      <name val="Calibri"/>
      <family val="2"/>
      <scheme val="minor"/>
    </font>
    <font>
      <sz val="8"/>
      <name val="Calibri"/>
      <family val="2"/>
      <scheme val="minor"/>
    </font>
    <font>
      <sz val="10"/>
      <color theme="0"/>
      <name val="Calibri"/>
      <family val="2"/>
      <scheme val="minor"/>
    </font>
    <font>
      <b/>
      <sz val="14"/>
      <color theme="1"/>
      <name val="Calibri"/>
      <family val="2"/>
      <scheme val="minor"/>
    </font>
    <font>
      <sz val="14"/>
      <color theme="1"/>
      <name val="Calibri"/>
      <family val="2"/>
      <scheme val="minor"/>
    </font>
    <font>
      <sz val="12"/>
      <name val="Arial Narrow"/>
      <family val="2"/>
    </font>
    <font>
      <b/>
      <sz val="12"/>
      <name val="Arial Narrow"/>
      <family val="2"/>
    </font>
    <font>
      <b/>
      <sz val="12"/>
      <color theme="1"/>
      <name val="Calibri"/>
      <family val="2"/>
      <scheme val="minor"/>
    </font>
    <font>
      <b/>
      <sz val="14"/>
      <color rgb="FF000000"/>
      <name val="Arial Narrow"/>
      <family val="2"/>
    </font>
    <font>
      <sz val="14"/>
      <color rgb="FF000000"/>
      <name val="Arial Narrow"/>
      <family val="2"/>
    </font>
    <font>
      <sz val="14"/>
      <name val="Arial Narrow"/>
      <family val="2"/>
    </font>
    <font>
      <b/>
      <sz val="14"/>
      <name val="Arial Narrow"/>
      <family val="2"/>
    </font>
    <font>
      <b/>
      <sz val="20"/>
      <name val="Calibri"/>
      <family val="2"/>
    </font>
    <font>
      <b/>
      <sz val="8"/>
      <color theme="0"/>
      <name val="Century Gothic"/>
      <family val="2"/>
    </font>
    <font>
      <sz val="24"/>
      <color theme="1"/>
      <name val="Calibri"/>
      <family val="2"/>
      <scheme val="minor"/>
    </font>
    <font>
      <b/>
      <sz val="11"/>
      <color theme="0"/>
      <name val="Century Gothic"/>
      <family val="2"/>
    </font>
    <font>
      <sz val="11"/>
      <name val="Century Gothic"/>
      <family val="2"/>
    </font>
    <font>
      <sz val="9"/>
      <color rgb="FF000000"/>
      <name val="Calibri"/>
      <family val="2"/>
    </font>
    <font>
      <sz val="11"/>
      <color rgb="FF000000"/>
      <name val="Calibri"/>
      <family val="2"/>
      <scheme val="minor"/>
    </font>
    <font>
      <b/>
      <sz val="16"/>
      <color rgb="FF000000"/>
      <name val="Calibri"/>
      <family val="2"/>
    </font>
    <font>
      <sz val="10"/>
      <color rgb="FF000000"/>
      <name val="Tahoma"/>
      <family val="2"/>
    </font>
    <font>
      <b/>
      <sz val="10"/>
      <color rgb="FF000000"/>
      <name val="Tahoma"/>
      <family val="2"/>
    </font>
    <font>
      <b/>
      <sz val="12"/>
      <name val="Arial"/>
      <family val="2"/>
    </font>
    <font>
      <b/>
      <sz val="8"/>
      <color rgb="FF000000"/>
      <name val="Arial"/>
      <family val="2"/>
    </font>
    <font>
      <sz val="8"/>
      <color rgb="FF000000"/>
      <name val="Arial"/>
      <family val="2"/>
    </font>
    <font>
      <b/>
      <sz val="14"/>
      <color theme="0"/>
      <name val="Calibri"/>
      <family val="2"/>
    </font>
  </fonts>
  <fills count="72">
    <fill>
      <patternFill patternType="none"/>
    </fill>
    <fill>
      <patternFill patternType="gray125"/>
    </fill>
    <fill>
      <patternFill patternType="solid">
        <fgColor indexed="44"/>
        <bgColor indexed="24"/>
      </patternFill>
    </fill>
    <fill>
      <patternFill patternType="solid">
        <fgColor indexed="29"/>
        <bgColor indexed="45"/>
      </patternFill>
    </fill>
    <fill>
      <patternFill patternType="solid">
        <fgColor indexed="41"/>
        <bgColor indexed="26"/>
      </patternFill>
    </fill>
    <fill>
      <patternFill patternType="solid">
        <fgColor indexed="31"/>
        <bgColor indexed="42"/>
      </patternFill>
    </fill>
    <fill>
      <patternFill patternType="solid">
        <fgColor indexed="24"/>
        <bgColor indexed="44"/>
      </patternFill>
    </fill>
    <fill>
      <patternFill patternType="solid">
        <fgColor indexed="43"/>
        <bgColor indexed="41"/>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64"/>
      </patternFill>
    </fill>
    <fill>
      <patternFill patternType="solid">
        <fgColor indexed="22"/>
        <bgColor indexed="4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1A4652"/>
        <bgColor indexed="44"/>
      </patternFill>
    </fill>
    <fill>
      <patternFill patternType="solid">
        <fgColor theme="0"/>
        <bgColor indexed="64"/>
      </patternFill>
    </fill>
    <fill>
      <patternFill patternType="solid">
        <fgColor theme="0" tint="-0.249977111117893"/>
        <bgColor indexed="44"/>
      </patternFill>
    </fill>
    <fill>
      <patternFill patternType="solid">
        <fgColor theme="0" tint="-0.249977111117893"/>
        <bgColor indexed="64"/>
      </patternFill>
    </fill>
    <fill>
      <patternFill patternType="solid">
        <fgColor theme="0"/>
        <bgColor indexed="4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42"/>
      </patternFill>
    </fill>
    <fill>
      <patternFill patternType="solid">
        <fgColor theme="0" tint="-0.14999847407452621"/>
        <bgColor indexed="42"/>
      </patternFill>
    </fill>
    <fill>
      <patternFill patternType="solid">
        <fgColor rgb="FF1A465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59999389629810485"/>
        <bgColor indexed="44"/>
      </patternFill>
    </fill>
    <fill>
      <patternFill patternType="solid">
        <fgColor rgb="FF288196"/>
        <bgColor indexed="64"/>
      </patternFill>
    </fill>
    <fill>
      <patternFill patternType="solid">
        <fgColor rgb="FF288196"/>
        <bgColor theme="4" tint="0.79998168889431442"/>
      </patternFill>
    </fill>
    <fill>
      <patternFill patternType="solid">
        <fgColor rgb="FF00B0F0"/>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4"/>
        <bgColor indexed="64"/>
      </patternFill>
    </fill>
  </fills>
  <borders count="2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medium">
        <color indexed="24"/>
      </bottom>
      <diagonal/>
    </border>
    <border>
      <left/>
      <right/>
      <top style="thin">
        <color indexed="48"/>
      </top>
      <bottom style="double">
        <color indexed="4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style="thin">
        <color indexed="8"/>
      </left>
      <right style="medium">
        <color indexed="8"/>
      </right>
      <top/>
      <bottom/>
      <diagonal/>
    </border>
    <border>
      <left style="thin">
        <color indexed="8"/>
      </left>
      <right style="thin">
        <color indexed="64"/>
      </right>
      <top style="thin">
        <color indexed="8"/>
      </top>
      <bottom style="thin">
        <color indexed="8"/>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style="dotted">
        <color indexed="8"/>
      </top>
      <bottom style="dotted">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8"/>
      </right>
      <top style="thin">
        <color indexed="64"/>
      </top>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medium">
        <color indexed="8"/>
      </right>
      <top/>
      <bottom style="thin">
        <color indexed="64"/>
      </bottom>
      <diagonal/>
    </border>
    <border>
      <left style="medium">
        <color indexed="8"/>
      </left>
      <right/>
      <top style="thin">
        <color indexed="64"/>
      </top>
      <bottom/>
      <diagonal/>
    </border>
    <border>
      <left/>
      <right/>
      <top style="thin">
        <color indexed="64"/>
      </top>
      <bottom/>
      <diagonal/>
    </border>
    <border>
      <left style="thin">
        <color indexed="64"/>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medium">
        <color indexed="8"/>
      </left>
      <right style="thin">
        <color indexed="64"/>
      </right>
      <top style="thin">
        <color indexed="8"/>
      </top>
      <bottom/>
      <diagonal/>
    </border>
    <border>
      <left style="medium">
        <color indexed="8"/>
      </left>
      <right/>
      <top style="thin">
        <color indexed="64"/>
      </top>
      <bottom style="thin">
        <color indexed="64"/>
      </bottom>
      <diagonal/>
    </border>
    <border>
      <left style="thin">
        <color indexed="64"/>
      </left>
      <right style="medium">
        <color indexed="8"/>
      </right>
      <top style="thin">
        <color indexed="64"/>
      </top>
      <bottom style="thin">
        <color indexed="8"/>
      </bottom>
      <diagonal/>
    </border>
    <border>
      <left style="medium">
        <color indexed="8"/>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8"/>
      </left>
      <right/>
      <top style="thin">
        <color indexed="8"/>
      </top>
      <bottom/>
      <diagonal/>
    </border>
    <border>
      <left/>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bottom style="thin">
        <color indexed="8"/>
      </bottom>
      <diagonal/>
    </border>
    <border>
      <left style="thin">
        <color indexed="64"/>
      </left>
      <right style="medium">
        <color indexed="8"/>
      </right>
      <top/>
      <bottom/>
      <diagonal/>
    </border>
    <border>
      <left style="thin">
        <color indexed="8"/>
      </left>
      <right style="medium">
        <color indexed="8"/>
      </right>
      <top/>
      <bottom style="medium">
        <color indexed="8"/>
      </bottom>
      <diagonal/>
    </border>
    <border>
      <left style="thin">
        <color indexed="64"/>
      </left>
      <right style="thin">
        <color indexed="64"/>
      </right>
      <top style="thin">
        <color indexed="64"/>
      </top>
      <bottom style="thin">
        <color indexed="8"/>
      </bottom>
      <diagonal/>
    </border>
    <border>
      <left style="medium">
        <color indexed="8"/>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8"/>
      </right>
      <top style="thin">
        <color indexed="64"/>
      </top>
      <bottom style="dotted">
        <color indexed="64"/>
      </bottom>
      <diagonal/>
    </border>
    <border>
      <left style="medium">
        <color indexed="8"/>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8"/>
      </right>
      <top style="dotted">
        <color indexed="64"/>
      </top>
      <bottom style="dotted">
        <color indexed="64"/>
      </bottom>
      <diagonal/>
    </border>
    <border>
      <left style="thin">
        <color indexed="64"/>
      </left>
      <right/>
      <top/>
      <bottom/>
      <diagonal/>
    </border>
    <border>
      <left style="thin">
        <color indexed="64"/>
      </left>
      <right style="thin">
        <color indexed="8"/>
      </right>
      <top/>
      <bottom/>
      <diagonal/>
    </border>
    <border>
      <left style="medium">
        <color indexed="8"/>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8"/>
      </left>
      <right style="thin">
        <color indexed="8"/>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medium">
        <color indexed="8"/>
      </left>
      <right style="thin">
        <color indexed="64"/>
      </right>
      <top style="hair">
        <color indexed="8"/>
      </top>
      <bottom/>
      <diagonal/>
    </border>
    <border>
      <left style="medium">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medium">
        <color indexed="8"/>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right style="medium">
        <color indexed="8"/>
      </right>
      <top style="thin">
        <color indexed="64"/>
      </top>
      <bottom style="dotted">
        <color indexed="8"/>
      </bottom>
      <diagonal/>
    </border>
    <border>
      <left style="medium">
        <color indexed="8"/>
      </left>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8"/>
      </right>
      <top style="thin">
        <color indexed="8"/>
      </top>
      <bottom style="thin">
        <color indexed="8"/>
      </bottom>
      <diagonal/>
    </border>
    <border>
      <left/>
      <right/>
      <top/>
      <bottom style="thin">
        <color indexed="64"/>
      </bottom>
      <diagonal/>
    </border>
    <border>
      <left style="thin">
        <color indexed="8"/>
      </left>
      <right style="thin">
        <color indexed="64"/>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8"/>
      </left>
      <right style="thin">
        <color indexed="8"/>
      </right>
      <top style="thin">
        <color indexed="8"/>
      </top>
      <bottom style="dashed">
        <color indexed="8"/>
      </bottom>
      <diagonal/>
    </border>
    <border>
      <left style="thin">
        <color indexed="8"/>
      </left>
      <right style="thin">
        <color indexed="8"/>
      </right>
      <top style="thin">
        <color indexed="8"/>
      </top>
      <bottom style="dashed">
        <color indexed="8"/>
      </bottom>
      <diagonal/>
    </border>
    <border>
      <left style="thin">
        <color indexed="8"/>
      </left>
      <right style="medium">
        <color indexed="8"/>
      </right>
      <top style="thin">
        <color indexed="8"/>
      </top>
      <bottom style="dashed">
        <color indexed="8"/>
      </bottom>
      <diagonal/>
    </border>
    <border>
      <left style="medium">
        <color indexed="8"/>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medium">
        <color indexed="8"/>
      </right>
      <top style="dashed">
        <color indexed="8"/>
      </top>
      <bottom style="dashed">
        <color indexed="8"/>
      </bottom>
      <diagonal/>
    </border>
    <border>
      <left/>
      <right style="medium">
        <color indexed="8"/>
      </right>
      <top style="dashed">
        <color indexed="8"/>
      </top>
      <bottom style="dashed">
        <color indexed="8"/>
      </bottom>
      <diagonal/>
    </border>
    <border>
      <left style="thin">
        <color indexed="8"/>
      </left>
      <right style="thin">
        <color indexed="8"/>
      </right>
      <top style="dashed">
        <color indexed="8"/>
      </top>
      <bottom style="thin">
        <color indexed="64"/>
      </bottom>
      <diagonal/>
    </border>
    <border>
      <left style="thin">
        <color indexed="8"/>
      </left>
      <right style="medium">
        <color indexed="8"/>
      </right>
      <top style="dashed">
        <color indexed="8"/>
      </top>
      <bottom style="thin">
        <color indexed="64"/>
      </bottom>
      <diagonal/>
    </border>
    <border>
      <left style="medium">
        <color indexed="8"/>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style="medium">
        <color indexed="8"/>
      </right>
      <top style="dashed">
        <color indexed="8"/>
      </top>
      <bottom/>
      <diagonal/>
    </border>
    <border>
      <left style="medium">
        <color indexed="8"/>
      </left>
      <right style="thin">
        <color indexed="8"/>
      </right>
      <top/>
      <bottom style="dashed">
        <color indexed="8"/>
      </bottom>
      <diagonal/>
    </border>
    <border>
      <left style="thin">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style="thin">
        <color indexed="8"/>
      </right>
      <top style="dashed">
        <color indexed="8"/>
      </top>
      <bottom style="thin">
        <color indexed="64"/>
      </bottom>
      <diagonal/>
    </border>
    <border>
      <left style="medium">
        <color indexed="8"/>
      </left>
      <right/>
      <top style="thin">
        <color indexed="8"/>
      </top>
      <bottom style="dashed">
        <color indexed="8"/>
      </bottom>
      <diagonal/>
    </border>
    <border>
      <left/>
      <right style="medium">
        <color indexed="8"/>
      </right>
      <top style="thin">
        <color indexed="8"/>
      </top>
      <bottom style="dashed">
        <color indexed="8"/>
      </bottom>
      <diagonal/>
    </border>
    <border>
      <left style="medium">
        <color indexed="8"/>
      </left>
      <right/>
      <top style="dashed">
        <color indexed="8"/>
      </top>
      <bottom style="dashed">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dashed">
        <color indexed="8"/>
      </top>
      <bottom/>
      <diagonal/>
    </border>
    <border>
      <left/>
      <right style="medium">
        <color indexed="8"/>
      </right>
      <top style="dashed">
        <color indexed="8"/>
      </top>
      <bottom/>
      <diagonal/>
    </border>
    <border>
      <left style="medium">
        <color indexed="8"/>
      </left>
      <right/>
      <top/>
      <bottom style="dashed">
        <color indexed="8"/>
      </bottom>
      <diagonal/>
    </border>
    <border>
      <left/>
      <right style="medium">
        <color indexed="8"/>
      </right>
      <top/>
      <bottom style="dashed">
        <color indexed="8"/>
      </bottom>
      <diagonal/>
    </border>
    <border>
      <left/>
      <right style="medium">
        <color indexed="8"/>
      </right>
      <top/>
      <bottom style="thin">
        <color indexed="8"/>
      </bottom>
      <diagonal/>
    </border>
    <border>
      <left/>
      <right style="thin">
        <color indexed="8"/>
      </right>
      <top style="thin">
        <color indexed="8"/>
      </top>
      <bottom style="dashed">
        <color indexed="8"/>
      </bottom>
      <diagonal/>
    </border>
    <border>
      <left/>
      <right style="thin">
        <color indexed="8"/>
      </right>
      <top style="dashed">
        <color indexed="8"/>
      </top>
      <bottom style="dashed">
        <color indexed="8"/>
      </bottom>
      <diagonal/>
    </border>
    <border>
      <left/>
      <right style="thin">
        <color indexed="8"/>
      </right>
      <top style="dashed">
        <color indexed="8"/>
      </top>
      <bottom/>
      <diagonal/>
    </border>
    <border>
      <left/>
      <right style="thin">
        <color indexed="8"/>
      </right>
      <top/>
      <bottom style="dashed">
        <color indexed="8"/>
      </bottom>
      <diagonal/>
    </border>
    <border>
      <left style="medium">
        <color indexed="8"/>
      </left>
      <right/>
      <top style="dashed">
        <color indexed="8"/>
      </top>
      <bottom style="thin">
        <color indexed="64"/>
      </bottom>
      <diagonal/>
    </border>
    <border>
      <left/>
      <right style="thin">
        <color indexed="8"/>
      </right>
      <top style="dashed">
        <color indexed="8"/>
      </top>
      <bottom style="thin">
        <color indexed="64"/>
      </bottom>
      <diagonal/>
    </border>
    <border>
      <left/>
      <right style="medium">
        <color indexed="8"/>
      </right>
      <top style="dashed">
        <color indexed="8"/>
      </top>
      <bottom style="thin">
        <color indexed="64"/>
      </bottom>
      <diagonal/>
    </border>
    <border>
      <left style="thin">
        <color indexed="64"/>
      </left>
      <right/>
      <top style="dashed">
        <color indexed="8"/>
      </top>
      <bottom style="dashed">
        <color indexed="8"/>
      </bottom>
      <diagonal/>
    </border>
    <border>
      <left style="thin">
        <color indexed="64"/>
      </left>
      <right style="medium">
        <color indexed="8"/>
      </right>
      <top style="dashed">
        <color indexed="8"/>
      </top>
      <bottom style="dashed">
        <color indexed="8"/>
      </bottom>
      <diagonal/>
    </border>
    <border>
      <left style="thin">
        <color indexed="64"/>
      </left>
      <right style="thin">
        <color indexed="64"/>
      </right>
      <top style="dashed">
        <color indexed="8"/>
      </top>
      <bottom style="thin">
        <color indexed="64"/>
      </bottom>
      <diagonal/>
    </border>
    <border>
      <left style="medium">
        <color indexed="8"/>
      </left>
      <right style="thin">
        <color indexed="64"/>
      </right>
      <top style="thin">
        <color indexed="64"/>
      </top>
      <bottom style="dashed">
        <color indexed="8"/>
      </bottom>
      <diagonal/>
    </border>
    <border>
      <left/>
      <right style="thin">
        <color indexed="64"/>
      </right>
      <top style="thin">
        <color indexed="64"/>
      </top>
      <bottom style="dashed">
        <color indexed="8"/>
      </bottom>
      <diagonal/>
    </border>
    <border>
      <left style="medium">
        <color indexed="8"/>
      </left>
      <right style="thin">
        <color indexed="64"/>
      </right>
      <top style="dashed">
        <color indexed="8"/>
      </top>
      <bottom style="thin">
        <color indexed="64"/>
      </bottom>
      <diagonal/>
    </border>
    <border>
      <left/>
      <right style="thin">
        <color indexed="64"/>
      </right>
      <top style="dashed">
        <color indexed="8"/>
      </top>
      <bottom style="thin">
        <color indexed="64"/>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medium">
        <color indexed="8"/>
      </top>
      <bottom style="dashed">
        <color indexed="8"/>
      </bottom>
      <diagonal/>
    </border>
    <border>
      <left style="medium">
        <color indexed="8"/>
      </left>
      <right style="thin">
        <color indexed="64"/>
      </right>
      <top style="dashed">
        <color indexed="8"/>
      </top>
      <bottom style="dashed">
        <color indexed="8"/>
      </bottom>
      <diagonal/>
    </border>
    <border>
      <left style="thin">
        <color indexed="64"/>
      </left>
      <right/>
      <top style="medium">
        <color indexed="8"/>
      </top>
      <bottom style="dashed">
        <color indexed="8"/>
      </bottom>
      <diagonal/>
    </border>
    <border>
      <left style="thin">
        <color indexed="64"/>
      </left>
      <right/>
      <top style="dashed">
        <color indexed="8"/>
      </top>
      <bottom/>
      <diagonal/>
    </border>
    <border>
      <left style="thin">
        <color indexed="64"/>
      </left>
      <right style="thin">
        <color indexed="8"/>
      </right>
      <top style="dashed">
        <color indexed="8"/>
      </top>
      <bottom/>
      <diagonal/>
    </border>
    <border>
      <left style="thin">
        <color indexed="64"/>
      </left>
      <right style="thin">
        <color indexed="8"/>
      </right>
      <top/>
      <bottom style="dashed">
        <color indexed="8"/>
      </bottom>
      <diagonal/>
    </border>
    <border>
      <left style="thin">
        <color indexed="64"/>
      </left>
      <right style="thin">
        <color indexed="8"/>
      </right>
      <top style="dashed">
        <color indexed="8"/>
      </top>
      <bottom style="dashed">
        <color indexed="8"/>
      </bottom>
      <diagonal/>
    </border>
    <border>
      <left style="thin">
        <color indexed="64"/>
      </left>
      <right style="thin">
        <color indexed="8"/>
      </right>
      <top style="thin">
        <color indexed="64"/>
      </top>
      <bottom style="dashed">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ashed">
        <color indexed="8"/>
      </top>
      <bottom style="dashed">
        <color indexed="8"/>
      </bottom>
      <diagonal/>
    </border>
    <border>
      <left style="thin">
        <color indexed="8"/>
      </left>
      <right style="thin">
        <color indexed="8"/>
      </right>
      <top style="thin">
        <color indexed="8"/>
      </top>
      <bottom/>
      <diagonal/>
    </border>
    <border>
      <left style="medium">
        <color indexed="8"/>
      </left>
      <right style="thin">
        <color indexed="64"/>
      </right>
      <top style="dashed">
        <color indexed="8"/>
      </top>
      <bottom style="thin">
        <color indexed="8"/>
      </bottom>
      <diagonal/>
    </border>
    <border>
      <left style="thin">
        <color indexed="64"/>
      </left>
      <right style="thin">
        <color indexed="8"/>
      </right>
      <top style="dashed">
        <color indexed="8"/>
      </top>
      <bottom style="thin">
        <color indexed="8"/>
      </bottom>
      <diagonal/>
    </border>
    <border>
      <left/>
      <right style="medium">
        <color indexed="8"/>
      </right>
      <top style="dashed">
        <color indexed="8"/>
      </top>
      <bottom style="thin">
        <color indexed="8"/>
      </bottom>
      <diagonal/>
    </border>
    <border>
      <left style="medium">
        <color indexed="8"/>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style="thin">
        <color indexed="8"/>
      </bottom>
      <diagonal/>
    </border>
    <border>
      <left/>
      <right style="medium">
        <color indexed="8"/>
      </right>
      <top style="hair">
        <color indexed="8"/>
      </top>
      <bottom style="hair">
        <color indexed="8"/>
      </bottom>
      <diagonal/>
    </border>
    <border>
      <left style="thin">
        <color indexed="64"/>
      </left>
      <right style="medium">
        <color indexed="64"/>
      </right>
      <top/>
      <bottom/>
      <diagonal/>
    </border>
    <border>
      <left style="thin">
        <color indexed="8"/>
      </left>
      <right/>
      <top/>
      <bottom style="dashed">
        <color indexed="8"/>
      </bottom>
      <diagonal/>
    </border>
    <border>
      <left style="medium">
        <color indexed="8"/>
      </left>
      <right/>
      <top style="medium">
        <color indexed="8"/>
      </top>
      <bottom style="dashed">
        <color indexed="8"/>
      </bottom>
      <diagonal/>
    </border>
    <border>
      <left style="medium">
        <color indexed="8"/>
      </left>
      <right/>
      <top style="thin">
        <color indexed="64"/>
      </top>
      <bottom style="dashed">
        <color indexed="8"/>
      </bottom>
      <diagonal/>
    </border>
    <border>
      <left style="thin">
        <color indexed="64"/>
      </left>
      <right style="thin">
        <color indexed="64"/>
      </right>
      <top style="thin">
        <color indexed="64"/>
      </top>
      <bottom style="dashed">
        <color indexed="8"/>
      </bottom>
      <diagonal/>
    </border>
    <border>
      <left style="thin">
        <color indexed="64"/>
      </left>
      <right style="medium">
        <color indexed="8"/>
      </right>
      <top style="thin">
        <color indexed="64"/>
      </top>
      <bottom style="dashed">
        <color indexed="8"/>
      </bottom>
      <diagonal/>
    </border>
    <border>
      <left style="thin">
        <color indexed="64"/>
      </left>
      <right style="medium">
        <color indexed="8"/>
      </right>
      <top style="dashed">
        <color indexed="8"/>
      </top>
      <bottom style="thin">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bottom style="hair">
        <color indexed="8"/>
      </bottom>
      <diagonal/>
    </border>
    <border>
      <left style="thin">
        <color indexed="64"/>
      </left>
      <right style="thin">
        <color indexed="8"/>
      </right>
      <top/>
      <bottom style="hair">
        <color indexed="8"/>
      </bottom>
      <diagonal/>
    </border>
    <border>
      <left/>
      <right style="medium">
        <color indexed="8"/>
      </right>
      <top/>
      <bottom style="hair">
        <color indexed="8"/>
      </bottom>
      <diagonal/>
    </border>
    <border>
      <left style="medium">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style="double">
        <color indexed="8"/>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tint="0.39997558519241921"/>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dashed">
        <color indexed="8"/>
      </bottom>
      <diagonal/>
    </border>
    <border>
      <left style="thin">
        <color indexed="8"/>
      </left>
      <right style="medium">
        <color indexed="64"/>
      </right>
      <top style="medium">
        <color indexed="8"/>
      </top>
      <bottom style="dashed">
        <color indexed="8"/>
      </bottom>
      <diagonal/>
    </border>
    <border>
      <left style="medium">
        <color indexed="64"/>
      </left>
      <right style="thin">
        <color indexed="8"/>
      </right>
      <top style="dashed">
        <color indexed="8"/>
      </top>
      <bottom/>
      <diagonal/>
    </border>
    <border>
      <left style="thin">
        <color indexed="8"/>
      </left>
      <right style="medium">
        <color indexed="64"/>
      </right>
      <top style="dashed">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dashed">
        <color indexed="8"/>
      </bottom>
      <diagonal/>
    </border>
    <border>
      <left/>
      <right style="medium">
        <color indexed="64"/>
      </right>
      <top/>
      <bottom style="dashed">
        <color indexed="8"/>
      </bottom>
      <diagonal/>
    </border>
    <border>
      <left style="medium">
        <color indexed="64"/>
      </left>
      <right/>
      <top style="dashed">
        <color indexed="8"/>
      </top>
      <bottom style="dashed">
        <color indexed="8"/>
      </bottom>
      <diagonal/>
    </border>
    <border>
      <left/>
      <right style="medium">
        <color indexed="64"/>
      </right>
      <top style="dashed">
        <color indexed="8"/>
      </top>
      <bottom style="dashed">
        <color indexed="8"/>
      </bottom>
      <diagonal/>
    </border>
    <border>
      <left style="medium">
        <color indexed="64"/>
      </left>
      <right/>
      <top style="dashed">
        <color indexed="8"/>
      </top>
      <bottom/>
      <diagonal/>
    </border>
    <border>
      <left/>
      <right style="medium">
        <color indexed="64"/>
      </right>
      <top style="dashed">
        <color indexed="8"/>
      </top>
      <bottom/>
      <diagonal/>
    </border>
    <border>
      <left style="medium">
        <color indexed="64"/>
      </left>
      <right style="thin">
        <color indexed="64"/>
      </right>
      <top style="dashed">
        <color indexed="8"/>
      </top>
      <bottom style="dashed">
        <color indexed="8"/>
      </bottom>
      <diagonal/>
    </border>
    <border>
      <left style="thin">
        <color indexed="64"/>
      </left>
      <right style="medium">
        <color indexed="64"/>
      </right>
      <top style="dashed">
        <color indexed="8"/>
      </top>
      <bottom style="dashed">
        <color indexed="8"/>
      </bottom>
      <diagonal/>
    </border>
    <border>
      <left style="medium">
        <color indexed="64"/>
      </left>
      <right style="thin">
        <color indexed="64"/>
      </right>
      <top style="dashed">
        <color indexed="8"/>
      </top>
      <bottom/>
      <diagonal/>
    </border>
    <border>
      <left style="thin">
        <color indexed="8"/>
      </left>
      <right style="medium">
        <color indexed="64"/>
      </right>
      <top/>
      <bottom style="dashed">
        <color indexed="8"/>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thin">
        <color indexed="64"/>
      </right>
      <top style="medium">
        <color indexed="8"/>
      </top>
      <bottom style="dashed">
        <color indexed="8"/>
      </bottom>
      <diagonal/>
    </border>
    <border>
      <left style="medium">
        <color indexed="64"/>
      </left>
      <right style="thin">
        <color indexed="8"/>
      </right>
      <top style="dashed">
        <color indexed="8"/>
      </top>
      <bottom style="dashed">
        <color indexed="8"/>
      </bottom>
      <diagonal/>
    </border>
    <border>
      <left style="thin">
        <color indexed="8"/>
      </left>
      <right style="medium">
        <color indexed="64"/>
      </right>
      <top style="dashed">
        <color indexed="8"/>
      </top>
      <bottom style="dashed">
        <color indexed="8"/>
      </bottom>
      <diagonal/>
    </border>
    <border>
      <left style="medium">
        <color indexed="64"/>
      </left>
      <right style="thin">
        <color indexed="8"/>
      </right>
      <top/>
      <bottom style="dashed">
        <color indexed="8"/>
      </bottom>
      <diagonal/>
    </border>
    <border>
      <left style="medium">
        <color indexed="64"/>
      </left>
      <right style="thin">
        <color indexed="64"/>
      </right>
      <top style="thin">
        <color indexed="8"/>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dashed">
        <color indexed="8"/>
      </bottom>
      <diagonal/>
    </border>
    <border>
      <left style="thin">
        <color indexed="8"/>
      </left>
      <right style="medium">
        <color indexed="64"/>
      </right>
      <top style="thin">
        <color indexed="8"/>
      </top>
      <bottom style="dashed">
        <color indexed="8"/>
      </bottom>
      <diagonal/>
    </border>
    <border>
      <left style="medium">
        <color indexed="64"/>
      </left>
      <right style="thin">
        <color indexed="64"/>
      </right>
      <top style="thin">
        <color indexed="64"/>
      </top>
      <bottom style="dotted">
        <color indexed="64"/>
      </bottom>
      <diagonal/>
    </border>
    <border>
      <left style="thin">
        <color indexed="8"/>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8"/>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8"/>
      </left>
      <right style="medium">
        <color indexed="64"/>
      </right>
      <top style="dotted">
        <color indexed="64"/>
      </top>
      <bottom style="thin">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8"/>
      </left>
      <right style="medium">
        <color indexed="8"/>
      </right>
      <top/>
      <bottom/>
      <diagonal/>
    </border>
    <border>
      <left style="medium">
        <color indexed="8"/>
      </left>
      <right style="medium">
        <color indexed="8"/>
      </right>
      <top/>
      <bottom style="dashed">
        <color indexed="8"/>
      </bottom>
      <diagonal/>
    </border>
    <border>
      <left style="medium">
        <color indexed="8"/>
      </left>
      <right style="medium">
        <color indexed="8"/>
      </right>
      <top style="dashed">
        <color indexed="8"/>
      </top>
      <bottom/>
      <diagonal/>
    </border>
    <border>
      <left/>
      <right style="medium">
        <color indexed="64"/>
      </right>
      <top style="dashed">
        <color rgb="FF000000"/>
      </top>
      <bottom style="dashed">
        <color rgb="FF000000"/>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8"/>
      </bottom>
      <diagonal/>
    </border>
    <border>
      <left style="thin">
        <color indexed="64"/>
      </left>
      <right/>
      <top/>
      <bottom style="dashed">
        <color indexed="8"/>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s>
  <cellStyleXfs count="100">
    <xf numFmtId="0" fontId="0" fillId="0" borderId="0"/>
    <xf numFmtId="0" fontId="9" fillId="2" borderId="0" applyNumberFormat="0" applyBorder="0" applyAlignment="0" applyProtection="0"/>
    <xf numFmtId="0" fontId="32" fillId="21" borderId="0" applyNumberFormat="0" applyBorder="0" applyAlignment="0" applyProtection="0"/>
    <xf numFmtId="0" fontId="9" fillId="3" borderId="0" applyNumberFormat="0" applyBorder="0" applyAlignment="0" applyProtection="0"/>
    <xf numFmtId="0" fontId="32" fillId="22" borderId="0" applyNumberFormat="0" applyBorder="0" applyAlignment="0" applyProtection="0"/>
    <xf numFmtId="0" fontId="9" fillId="4" borderId="0" applyNumberFormat="0" applyBorder="0" applyAlignment="0" applyProtection="0"/>
    <xf numFmtId="0" fontId="32" fillId="23" borderId="0" applyNumberFormat="0" applyBorder="0" applyAlignment="0" applyProtection="0"/>
    <xf numFmtId="0" fontId="9" fillId="5" borderId="0" applyNumberFormat="0" applyBorder="0" applyAlignment="0" applyProtection="0"/>
    <xf numFmtId="0" fontId="32" fillId="24" borderId="0" applyNumberFormat="0" applyBorder="0" applyAlignment="0" applyProtection="0"/>
    <xf numFmtId="0" fontId="9" fillId="6" borderId="0" applyNumberFormat="0" applyBorder="0" applyAlignment="0" applyProtection="0"/>
    <xf numFmtId="0" fontId="32" fillId="25" borderId="0" applyNumberFormat="0" applyBorder="0" applyAlignment="0" applyProtection="0"/>
    <xf numFmtId="0" fontId="9" fillId="4" borderId="0" applyNumberFormat="0" applyBorder="0" applyAlignment="0" applyProtection="0"/>
    <xf numFmtId="0" fontId="32" fillId="26" borderId="0" applyNumberFormat="0" applyBorder="0" applyAlignment="0" applyProtection="0"/>
    <xf numFmtId="0" fontId="9" fillId="6" borderId="0" applyNumberFormat="0" applyBorder="0" applyAlignment="0" applyProtection="0"/>
    <xf numFmtId="0" fontId="32" fillId="27" borderId="0" applyNumberFormat="0" applyBorder="0" applyAlignment="0" applyProtection="0"/>
    <xf numFmtId="0" fontId="9" fillId="3" borderId="0" applyNumberFormat="0" applyBorder="0" applyAlignment="0" applyProtection="0"/>
    <xf numFmtId="0" fontId="32" fillId="28" borderId="0" applyNumberFormat="0" applyBorder="0" applyAlignment="0" applyProtection="0"/>
    <xf numFmtId="0" fontId="9" fillId="7" borderId="0" applyNumberFormat="0" applyBorder="0" applyAlignment="0" applyProtection="0"/>
    <xf numFmtId="0" fontId="32" fillId="29" borderId="0" applyNumberFormat="0" applyBorder="0" applyAlignment="0" applyProtection="0"/>
    <xf numFmtId="0" fontId="9" fillId="8" borderId="0" applyNumberFormat="0" applyBorder="0" applyAlignment="0" applyProtection="0"/>
    <xf numFmtId="0" fontId="32" fillId="30" borderId="0" applyNumberFormat="0" applyBorder="0" applyAlignment="0" applyProtection="0"/>
    <xf numFmtId="0" fontId="9" fillId="6" borderId="0" applyNumberFormat="0" applyBorder="0" applyAlignment="0" applyProtection="0"/>
    <xf numFmtId="0" fontId="32" fillId="31" borderId="0" applyNumberFormat="0" applyBorder="0" applyAlignment="0" applyProtection="0"/>
    <xf numFmtId="0" fontId="9" fillId="4" borderId="0" applyNumberFormat="0" applyBorder="0" applyAlignment="0" applyProtection="0"/>
    <xf numFmtId="0" fontId="32" fillId="32" borderId="0" applyNumberFormat="0" applyBorder="0" applyAlignment="0" applyProtection="0"/>
    <xf numFmtId="0" fontId="10" fillId="6" borderId="0" applyNumberFormat="0" applyBorder="0" applyAlignment="0" applyProtection="0"/>
    <xf numFmtId="0" fontId="33" fillId="33" borderId="0" applyNumberFormat="0" applyBorder="0" applyAlignment="0" applyProtection="0"/>
    <xf numFmtId="0" fontId="10" fillId="9" borderId="0" applyNumberFormat="0" applyBorder="0" applyAlignment="0" applyProtection="0"/>
    <xf numFmtId="0" fontId="33" fillId="34" borderId="0" applyNumberFormat="0" applyBorder="0" applyAlignment="0" applyProtection="0"/>
    <xf numFmtId="0" fontId="10" fillId="10" borderId="0" applyNumberFormat="0" applyBorder="0" applyAlignment="0" applyProtection="0"/>
    <xf numFmtId="0" fontId="33" fillId="35" borderId="0" applyNumberFormat="0" applyBorder="0" applyAlignment="0" applyProtection="0"/>
    <xf numFmtId="0" fontId="10" fillId="8" borderId="0" applyNumberFormat="0" applyBorder="0" applyAlignment="0" applyProtection="0"/>
    <xf numFmtId="0" fontId="33" fillId="36" borderId="0" applyNumberFormat="0" applyBorder="0" applyAlignment="0" applyProtection="0"/>
    <xf numFmtId="0" fontId="10" fillId="6" borderId="0" applyNumberFormat="0" applyBorder="0" applyAlignment="0" applyProtection="0"/>
    <xf numFmtId="0" fontId="33" fillId="37" borderId="0" applyNumberFormat="0" applyBorder="0" applyAlignment="0" applyProtection="0"/>
    <xf numFmtId="0" fontId="10" fillId="3" borderId="0" applyNumberFormat="0" applyBorder="0" applyAlignment="0" applyProtection="0"/>
    <xf numFmtId="0" fontId="33" fillId="38" borderId="0" applyNumberFormat="0" applyBorder="0" applyAlignment="0" applyProtection="0"/>
    <xf numFmtId="0" fontId="34" fillId="39" borderId="0" applyNumberFormat="0" applyBorder="0" applyAlignment="0" applyProtection="0"/>
    <xf numFmtId="0" fontId="13" fillId="11" borderId="1" applyNumberFormat="0" applyAlignment="0" applyProtection="0"/>
    <xf numFmtId="0" fontId="35" fillId="40" borderId="163" applyNumberFormat="0" applyAlignment="0" applyProtection="0"/>
    <xf numFmtId="0" fontId="11" fillId="12" borderId="2" applyNumberFormat="0" applyAlignment="0" applyProtection="0"/>
    <xf numFmtId="0" fontId="36" fillId="41" borderId="164" applyNumberFormat="0" applyAlignment="0" applyProtection="0"/>
    <xf numFmtId="0" fontId="12" fillId="0" borderId="3" applyNumberFormat="0" applyFill="0" applyAlignment="0" applyProtection="0"/>
    <xf numFmtId="0" fontId="37" fillId="0" borderId="165" applyNumberFormat="0" applyFill="0" applyAlignment="0" applyProtection="0"/>
    <xf numFmtId="0" fontId="38" fillId="0" borderId="166"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13" borderId="0" applyNumberFormat="0" applyBorder="0" applyAlignment="0" applyProtection="0"/>
    <xf numFmtId="0" fontId="33" fillId="42" borderId="0" applyNumberFormat="0" applyBorder="0" applyAlignment="0" applyProtection="0"/>
    <xf numFmtId="0" fontId="10" fillId="9" borderId="0" applyNumberFormat="0" applyBorder="0" applyAlignment="0" applyProtection="0"/>
    <xf numFmtId="0" fontId="33" fillId="43" borderId="0" applyNumberFormat="0" applyBorder="0" applyAlignment="0" applyProtection="0"/>
    <xf numFmtId="0" fontId="10" fillId="10"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33" fillId="45" borderId="0" applyNumberFormat="0" applyBorder="0" applyAlignment="0" applyProtection="0"/>
    <xf numFmtId="0" fontId="10" fillId="15" borderId="0" applyNumberFormat="0" applyBorder="0" applyAlignment="0" applyProtection="0"/>
    <xf numFmtId="0" fontId="33" fillId="46" borderId="0" applyNumberFormat="0" applyBorder="0" applyAlignment="0" applyProtection="0"/>
    <xf numFmtId="0" fontId="10" fillId="16" borderId="0" applyNumberFormat="0" applyBorder="0" applyAlignment="0" applyProtection="0"/>
    <xf numFmtId="0" fontId="33" fillId="47" borderId="0" applyNumberFormat="0" applyBorder="0" applyAlignment="0" applyProtection="0"/>
    <xf numFmtId="0" fontId="15" fillId="7" borderId="1" applyNumberFormat="0" applyAlignment="0" applyProtection="0"/>
    <xf numFmtId="0" fontId="40" fillId="48" borderId="163" applyNumberFormat="0" applyAlignment="0" applyProtection="0"/>
    <xf numFmtId="166" fontId="24" fillId="0" borderId="0" applyFill="0" applyBorder="0" applyAlignment="0" applyProtection="0"/>
    <xf numFmtId="0" fontId="16" fillId="17" borderId="0" applyNumberFormat="0" applyBorder="0" applyAlignment="0" applyProtection="0"/>
    <xf numFmtId="0" fontId="41" fillId="49" borderId="0" applyNumberFormat="0" applyBorder="0" applyAlignment="0" applyProtection="0"/>
    <xf numFmtId="168" fontId="24" fillId="0" borderId="0" applyFont="0" applyFill="0" applyBorder="0" applyAlignment="0" applyProtection="0"/>
    <xf numFmtId="165" fontId="32" fillId="0" borderId="0" applyFont="0" applyFill="0" applyBorder="0" applyAlignment="0" applyProtection="0"/>
    <xf numFmtId="0" fontId="17" fillId="7" borderId="0" applyNumberFormat="0" applyBorder="0" applyAlignment="0" applyProtection="0"/>
    <xf numFmtId="0" fontId="42" fillId="50" borderId="0" applyNumberFormat="0" applyBorder="0" applyAlignment="0" applyProtection="0"/>
    <xf numFmtId="0" fontId="32" fillId="0" borderId="0"/>
    <xf numFmtId="0" fontId="24" fillId="0" borderId="0"/>
    <xf numFmtId="0" fontId="24" fillId="0" borderId="0"/>
    <xf numFmtId="0" fontId="26" fillId="0" borderId="0"/>
    <xf numFmtId="0" fontId="24" fillId="0" borderId="0"/>
    <xf numFmtId="0" fontId="24" fillId="4" borderId="4" applyNumberFormat="0" applyAlignment="0" applyProtection="0"/>
    <xf numFmtId="0" fontId="32" fillId="51" borderId="167" applyNumberFormat="0" applyFont="0" applyAlignment="0" applyProtection="0"/>
    <xf numFmtId="9" fontId="24" fillId="0" borderId="0" applyFont="0" applyFill="0" applyBorder="0" applyAlignment="0" applyProtection="0"/>
    <xf numFmtId="0" fontId="18" fillId="11" borderId="5" applyNumberFormat="0" applyAlignment="0" applyProtection="0"/>
    <xf numFmtId="0" fontId="43" fillId="40" borderId="168" applyNumberFormat="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46" fillId="0" borderId="169" applyNumberFormat="0" applyFill="0" applyAlignment="0" applyProtection="0"/>
    <xf numFmtId="0" fontId="14" fillId="0" borderId="7" applyNumberFormat="0" applyFill="0" applyAlignment="0" applyProtection="0"/>
    <xf numFmtId="0" fontId="39" fillId="0" borderId="170" applyNumberFormat="0" applyFill="0" applyAlignment="0" applyProtection="0"/>
    <xf numFmtId="0" fontId="47" fillId="0" borderId="0" applyNumberFormat="0" applyFill="0" applyBorder="0" applyAlignment="0" applyProtection="0"/>
    <xf numFmtId="0" fontId="20" fillId="0" borderId="8" applyNumberFormat="0" applyFill="0" applyAlignment="0" applyProtection="0"/>
    <xf numFmtId="0" fontId="48" fillId="0" borderId="171" applyNumberFormat="0" applyFill="0" applyAlignment="0" applyProtection="0"/>
    <xf numFmtId="165" fontId="8" fillId="0" borderId="0" applyFont="0" applyFill="0" applyBorder="0" applyAlignment="0" applyProtection="0"/>
    <xf numFmtId="0" fontId="8" fillId="0" borderId="0"/>
    <xf numFmtId="0" fontId="7" fillId="0" borderId="0"/>
    <xf numFmtId="165" fontId="7" fillId="0" borderId="0" applyFont="0" applyFill="0" applyBorder="0" applyAlignment="0" applyProtection="0"/>
    <xf numFmtId="170" fontId="24" fillId="0" borderId="0" applyFont="0" applyFill="0" applyBorder="0" applyAlignment="0" applyProtection="0"/>
    <xf numFmtId="165" fontId="5" fillId="0" borderId="0" applyFont="0" applyFill="0" applyBorder="0" applyAlignment="0" applyProtection="0"/>
    <xf numFmtId="0" fontId="4" fillId="0" borderId="0"/>
    <xf numFmtId="165" fontId="3" fillId="0" borderId="0" applyFont="0" applyFill="0" applyBorder="0" applyAlignment="0" applyProtection="0"/>
    <xf numFmtId="164" fontId="24" fillId="0" borderId="0" applyFont="0" applyFill="0" applyBorder="0" applyAlignment="0" applyProtection="0"/>
    <xf numFmtId="9" fontId="24" fillId="0" borderId="0" applyFont="0" applyFill="0" applyBorder="0" applyAlignment="0" applyProtection="0"/>
  </cellStyleXfs>
  <cellXfs count="799">
    <xf numFmtId="0" fontId="0" fillId="0" borderId="0" xfId="0"/>
    <xf numFmtId="3" fontId="0" fillId="0" borderId="0" xfId="0" applyNumberFormat="1"/>
    <xf numFmtId="0" fontId="23" fillId="0" borderId="0" xfId="0" applyFont="1"/>
    <xf numFmtId="0" fontId="23" fillId="0" borderId="9" xfId="0" applyFont="1" applyBorder="1"/>
    <xf numFmtId="3" fontId="23" fillId="0" borderId="10" xfId="0" applyNumberFormat="1" applyFont="1" applyBorder="1"/>
    <xf numFmtId="0" fontId="23" fillId="0" borderId="11" xfId="0" applyFont="1" applyBorder="1" applyAlignment="1">
      <alignment horizontal="right"/>
    </xf>
    <xf numFmtId="3" fontId="23" fillId="11" borderId="10" xfId="0" applyNumberFormat="1" applyFont="1" applyFill="1" applyBorder="1" applyAlignment="1">
      <alignment horizontal="left"/>
    </xf>
    <xf numFmtId="0" fontId="49" fillId="52" borderId="12" xfId="0" applyFont="1" applyFill="1" applyBorder="1" applyAlignment="1">
      <alignment horizontal="center"/>
    </xf>
    <xf numFmtId="3" fontId="49" fillId="52" borderId="12" xfId="0" applyNumberFormat="1" applyFont="1" applyFill="1" applyBorder="1" applyAlignment="1">
      <alignment horizontal="center"/>
    </xf>
    <xf numFmtId="0" fontId="49" fillId="52" borderId="13" xfId="0" applyFont="1" applyFill="1" applyBorder="1" applyAlignment="1">
      <alignment horizontal="center"/>
    </xf>
    <xf numFmtId="3" fontId="49" fillId="52" borderId="13" xfId="0" applyNumberFormat="1" applyFont="1" applyFill="1" applyBorder="1" applyAlignment="1">
      <alignment horizontal="center"/>
    </xf>
    <xf numFmtId="0" fontId="50" fillId="0" borderId="14" xfId="0" applyFont="1" applyBorder="1" applyAlignment="1">
      <alignment horizontal="left"/>
    </xf>
    <xf numFmtId="0" fontId="51" fillId="0" borderId="14" xfId="0" applyFont="1" applyBorder="1" applyAlignment="1">
      <alignment horizontal="right"/>
    </xf>
    <xf numFmtId="0" fontId="52" fillId="0" borderId="14" xfId="0" applyFont="1" applyBorder="1" applyAlignment="1">
      <alignment horizontal="left"/>
    </xf>
    <xf numFmtId="0" fontId="51" fillId="0" borderId="18" xfId="0" applyFont="1" applyBorder="1" applyAlignment="1">
      <alignment horizontal="left"/>
    </xf>
    <xf numFmtId="0" fontId="50" fillId="0" borderId="18" xfId="0" applyFont="1" applyBorder="1" applyAlignment="1">
      <alignment horizontal="left"/>
    </xf>
    <xf numFmtId="0" fontId="51" fillId="0" borderId="18" xfId="0" quotePrefix="1" applyFont="1" applyBorder="1" applyAlignment="1">
      <alignment horizontal="right"/>
    </xf>
    <xf numFmtId="0" fontId="51" fillId="54" borderId="20" xfId="0" applyFont="1" applyFill="1" applyBorder="1" applyAlignment="1">
      <alignment horizontal="center"/>
    </xf>
    <xf numFmtId="0" fontId="51" fillId="54" borderId="21" xfId="0" applyFont="1" applyFill="1" applyBorder="1" applyAlignment="1">
      <alignment horizontal="center"/>
    </xf>
    <xf numFmtId="0" fontId="51" fillId="54" borderId="22" xfId="0" applyFont="1" applyFill="1" applyBorder="1" applyAlignment="1">
      <alignment horizontal="center"/>
    </xf>
    <xf numFmtId="3" fontId="50" fillId="0" borderId="23" xfId="0" applyNumberFormat="1" applyFont="1" applyBorder="1" applyAlignment="1">
      <alignment horizontal="justify" vertical="justify" wrapText="1"/>
    </xf>
    <xf numFmtId="0" fontId="51" fillId="19" borderId="20" xfId="0" applyFont="1" applyFill="1" applyBorder="1" applyAlignment="1">
      <alignment horizontal="center"/>
    </xf>
    <xf numFmtId="0" fontId="51" fillId="19" borderId="21" xfId="0" applyFont="1" applyFill="1" applyBorder="1" applyAlignment="1">
      <alignment horizontal="center"/>
    </xf>
    <xf numFmtId="0" fontId="51" fillId="19" borderId="22" xfId="0" applyFont="1" applyFill="1" applyBorder="1" applyAlignment="1">
      <alignment horizontal="center"/>
    </xf>
    <xf numFmtId="3" fontId="51" fillId="0" borderId="23" xfId="0" applyNumberFormat="1" applyFont="1" applyBorder="1" applyAlignment="1">
      <alignment horizontal="left" wrapText="1"/>
    </xf>
    <xf numFmtId="0" fontId="51" fillId="54" borderId="14" xfId="0" applyFont="1" applyFill="1" applyBorder="1" applyAlignment="1">
      <alignment horizontal="center"/>
    </xf>
    <xf numFmtId="3" fontId="51" fillId="54" borderId="26" xfId="0" applyNumberFormat="1" applyFont="1" applyFill="1" applyBorder="1" applyAlignment="1">
      <alignment horizontal="center"/>
    </xf>
    <xf numFmtId="0" fontId="51" fillId="54" borderId="27" xfId="0" applyFont="1" applyFill="1" applyBorder="1" applyAlignment="1">
      <alignment horizontal="center"/>
    </xf>
    <xf numFmtId="3" fontId="51" fillId="54" borderId="28" xfId="0" applyNumberFormat="1" applyFont="1" applyFill="1" applyBorder="1" applyAlignment="1">
      <alignment horizontal="center"/>
    </xf>
    <xf numFmtId="3" fontId="50" fillId="0" borderId="14" xfId="0" applyNumberFormat="1" applyFont="1" applyBorder="1"/>
    <xf numFmtId="3" fontId="50" fillId="0" borderId="18" xfId="0" applyNumberFormat="1" applyFont="1" applyBorder="1" applyAlignment="1">
      <alignment horizontal="justify" vertical="justify" wrapText="1"/>
    </xf>
    <xf numFmtId="3" fontId="51" fillId="0" borderId="23" xfId="0" applyNumberFormat="1" applyFont="1" applyBorder="1"/>
    <xf numFmtId="3" fontId="51" fillId="55" borderId="23" xfId="0" applyNumberFormat="1" applyFont="1" applyFill="1" applyBorder="1" applyAlignment="1">
      <alignment horizontal="center"/>
    </xf>
    <xf numFmtId="0" fontId="51" fillId="54" borderId="22" xfId="0" applyFont="1" applyFill="1" applyBorder="1" applyAlignment="1">
      <alignment horizontal="center" vertical="center" wrapText="1"/>
    </xf>
    <xf numFmtId="0" fontId="50" fillId="0" borderId="14" xfId="0" applyFont="1" applyBorder="1" applyAlignment="1">
      <alignment horizontal="right"/>
    </xf>
    <xf numFmtId="3" fontId="51" fillId="0" borderId="23" xfId="0" applyNumberFormat="1" applyFont="1" applyBorder="1" applyAlignment="1">
      <alignment horizontal="left" vertical="center" wrapText="1"/>
    </xf>
    <xf numFmtId="0" fontId="51" fillId="20" borderId="30" xfId="0" applyFont="1" applyFill="1" applyBorder="1" applyAlignment="1">
      <alignment horizontal="center" wrapText="1"/>
    </xf>
    <xf numFmtId="0" fontId="51" fillId="53" borderId="31" xfId="0" applyFont="1" applyFill="1" applyBorder="1" applyAlignment="1">
      <alignment horizontal="center" wrapText="1"/>
    </xf>
    <xf numFmtId="0" fontId="51" fillId="53" borderId="32" xfId="0" applyFont="1" applyFill="1" applyBorder="1" applyAlignment="1">
      <alignment horizontal="center" wrapText="1"/>
    </xf>
    <xf numFmtId="3" fontId="50" fillId="0" borderId="34" xfId="0" applyNumberFormat="1" applyFont="1" applyBorder="1" applyAlignment="1">
      <alignment horizontal="center" wrapText="1"/>
    </xf>
    <xf numFmtId="3" fontId="50" fillId="0" borderId="0" xfId="0" applyNumberFormat="1" applyFont="1"/>
    <xf numFmtId="0" fontId="50" fillId="0" borderId="0" xfId="0" applyFont="1"/>
    <xf numFmtId="0" fontId="51" fillId="0" borderId="0" xfId="0" applyFont="1" applyAlignment="1">
      <alignment horizontal="left"/>
    </xf>
    <xf numFmtId="3" fontId="51" fillId="19" borderId="22" xfId="0" applyNumberFormat="1" applyFont="1" applyFill="1" applyBorder="1" applyAlignment="1">
      <alignment horizontal="center"/>
    </xf>
    <xf numFmtId="0" fontId="51" fillId="19" borderId="37" xfId="0" applyFont="1" applyFill="1" applyBorder="1" applyAlignment="1">
      <alignment horizontal="center"/>
    </xf>
    <xf numFmtId="3" fontId="51" fillId="0" borderId="38" xfId="0" applyNumberFormat="1" applyFont="1" applyBorder="1" applyAlignment="1">
      <alignment wrapText="1"/>
    </xf>
    <xf numFmtId="0" fontId="51" fillId="56" borderId="43" xfId="0" applyFont="1" applyFill="1" applyBorder="1" applyAlignment="1">
      <alignment horizontal="center" vertical="center" wrapText="1"/>
    </xf>
    <xf numFmtId="0" fontId="51" fillId="56" borderId="44" xfId="0" applyFont="1" applyFill="1" applyBorder="1" applyAlignment="1">
      <alignment horizontal="center" vertical="center" wrapText="1"/>
    </xf>
    <xf numFmtId="3" fontId="51" fillId="0" borderId="46" xfId="0" applyNumberFormat="1" applyFont="1" applyBorder="1" applyAlignment="1">
      <alignment horizontal="left" vertical="center" wrapText="1"/>
    </xf>
    <xf numFmtId="0" fontId="50" fillId="0" borderId="40" xfId="0" applyFont="1" applyBorder="1" applyAlignment="1">
      <alignment horizontal="right" wrapText="1"/>
    </xf>
    <xf numFmtId="0" fontId="50" fillId="0" borderId="27" xfId="0" applyFont="1" applyBorder="1"/>
    <xf numFmtId="0" fontId="51" fillId="19" borderId="20" xfId="0" applyFont="1" applyFill="1" applyBorder="1" applyAlignment="1">
      <alignment horizontal="left"/>
    </xf>
    <xf numFmtId="0" fontId="54" fillId="0" borderId="18" xfId="0" applyFont="1" applyBorder="1" applyAlignment="1">
      <alignment horizontal="left" vertical="center"/>
    </xf>
    <xf numFmtId="3" fontId="50" fillId="0" borderId="52" xfId="0" applyNumberFormat="1" applyFont="1" applyBorder="1" applyAlignment="1">
      <alignment horizontal="left"/>
    </xf>
    <xf numFmtId="3" fontId="50" fillId="0" borderId="55" xfId="0" applyNumberFormat="1" applyFont="1" applyBorder="1" applyAlignment="1">
      <alignment horizontal="left"/>
    </xf>
    <xf numFmtId="0" fontId="50" fillId="0" borderId="55" xfId="0" applyFont="1" applyBorder="1" applyAlignment="1">
      <alignment horizontal="left"/>
    </xf>
    <xf numFmtId="3" fontId="51" fillId="0" borderId="0" xfId="0" applyNumberFormat="1" applyFont="1" applyAlignment="1">
      <alignment wrapText="1"/>
    </xf>
    <xf numFmtId="0" fontId="56" fillId="55" borderId="29" xfId="0" applyFont="1" applyFill="1" applyBorder="1" applyAlignment="1">
      <alignment horizontal="center" wrapText="1"/>
    </xf>
    <xf numFmtId="3" fontId="51" fillId="0" borderId="60" xfId="0" applyNumberFormat="1" applyFont="1" applyBorder="1" applyAlignment="1">
      <alignment horizontal="left"/>
    </xf>
    <xf numFmtId="3" fontId="54" fillId="0" borderId="18" xfId="0" applyNumberFormat="1" applyFont="1" applyBorder="1" applyAlignment="1">
      <alignment horizontal="left" vertical="center" wrapText="1"/>
    </xf>
    <xf numFmtId="3" fontId="51" fillId="0" borderId="18" xfId="0" applyNumberFormat="1" applyFont="1" applyBorder="1" applyAlignment="1">
      <alignment horizontal="left" vertical="center" wrapText="1"/>
    </xf>
    <xf numFmtId="3" fontId="50" fillId="0" borderId="64" xfId="0" applyNumberFormat="1" applyFont="1" applyBorder="1" applyAlignment="1">
      <alignment horizontal="left" vertical="center" wrapText="1"/>
    </xf>
    <xf numFmtId="3" fontId="54" fillId="0" borderId="66" xfId="0" applyNumberFormat="1" applyFont="1" applyBorder="1" applyAlignment="1">
      <alignment horizontal="left" vertical="center" wrapText="1"/>
    </xf>
    <xf numFmtId="3" fontId="50" fillId="0" borderId="67" xfId="0" quotePrefix="1" applyNumberFormat="1" applyFont="1" applyBorder="1" applyAlignment="1">
      <alignment horizontal="justify" vertical="justify" wrapText="1"/>
    </xf>
    <xf numFmtId="3" fontId="51" fillId="0" borderId="60" xfId="0" applyNumberFormat="1" applyFont="1" applyBorder="1" applyAlignment="1">
      <alignment vertical="center" wrapText="1"/>
    </xf>
    <xf numFmtId="3" fontId="50" fillId="0" borderId="70" xfId="0" applyNumberFormat="1" applyFont="1" applyBorder="1" applyAlignment="1">
      <alignment horizontal="left"/>
    </xf>
    <xf numFmtId="3" fontId="50" fillId="0" borderId="71" xfId="0" applyNumberFormat="1" applyFont="1" applyBorder="1" applyAlignment="1">
      <alignment horizontal="center"/>
    </xf>
    <xf numFmtId="3" fontId="50" fillId="0" borderId="73" xfId="0" applyNumberFormat="1" applyFont="1" applyBorder="1" applyAlignment="1">
      <alignment horizontal="left"/>
    </xf>
    <xf numFmtId="3" fontId="50" fillId="0" borderId="74" xfId="0" applyNumberFormat="1" applyFont="1" applyBorder="1" applyAlignment="1">
      <alignment horizontal="center"/>
    </xf>
    <xf numFmtId="3" fontId="50" fillId="0" borderId="76" xfId="0" quotePrefix="1" applyNumberFormat="1" applyFont="1" applyBorder="1" applyAlignment="1">
      <alignment horizontal="left" wrapText="1"/>
    </xf>
    <xf numFmtId="3" fontId="50" fillId="0" borderId="40" xfId="0" applyNumberFormat="1" applyFont="1" applyBorder="1" applyAlignment="1">
      <alignment horizontal="left" wrapText="1"/>
    </xf>
    <xf numFmtId="167" fontId="50" fillId="0" borderId="41" xfId="0" applyNumberFormat="1" applyFont="1" applyBorder="1" applyAlignment="1">
      <alignment horizontal="center" wrapText="1"/>
    </xf>
    <xf numFmtId="3" fontId="50" fillId="0" borderId="78" xfId="0" quotePrefix="1" applyNumberFormat="1" applyFont="1" applyBorder="1" applyAlignment="1">
      <alignment horizontal="left" wrapText="1"/>
    </xf>
    <xf numFmtId="3" fontId="50" fillId="0" borderId="0" xfId="0" applyNumberFormat="1" applyFont="1" applyAlignment="1">
      <alignment horizontal="left"/>
    </xf>
    <xf numFmtId="0" fontId="54" fillId="0" borderId="14" xfId="0" applyFont="1" applyBorder="1" applyAlignment="1">
      <alignment horizontal="left"/>
    </xf>
    <xf numFmtId="3" fontId="51" fillId="19" borderId="80" xfId="0" applyNumberFormat="1" applyFont="1" applyFill="1" applyBorder="1" applyAlignment="1">
      <alignment horizontal="center"/>
    </xf>
    <xf numFmtId="0" fontId="50" fillId="0" borderId="18" xfId="0" applyFont="1" applyBorder="1" applyAlignment="1">
      <alignment wrapText="1"/>
    </xf>
    <xf numFmtId="3" fontId="51" fillId="18" borderId="40" xfId="0" applyNumberFormat="1" applyFont="1" applyFill="1" applyBorder="1"/>
    <xf numFmtId="3" fontId="50" fillId="0" borderId="40" xfId="0" applyNumberFormat="1" applyFont="1" applyBorder="1" applyAlignment="1">
      <alignment wrapText="1"/>
    </xf>
    <xf numFmtId="0" fontId="32" fillId="0" borderId="0" xfId="68"/>
    <xf numFmtId="3" fontId="32" fillId="0" borderId="0" xfId="68" applyNumberFormat="1"/>
    <xf numFmtId="0" fontId="48" fillId="0" borderId="0" xfId="68" applyFont="1"/>
    <xf numFmtId="0" fontId="48" fillId="0" borderId="24" xfId="68" applyFont="1" applyBorder="1" applyAlignment="1">
      <alignment horizontal="center" vertical="center" wrapText="1"/>
    </xf>
    <xf numFmtId="3" fontId="32" fillId="0" borderId="24" xfId="68" applyNumberFormat="1" applyBorder="1" applyAlignment="1">
      <alignment horizontal="center" vertical="center" wrapText="1"/>
    </xf>
    <xf numFmtId="3" fontId="32" fillId="0" borderId="24" xfId="68" applyNumberFormat="1" applyBorder="1" applyAlignment="1">
      <alignment horizontal="right" vertical="center" wrapText="1"/>
    </xf>
    <xf numFmtId="3" fontId="32" fillId="0" borderId="24" xfId="68" applyNumberFormat="1" applyBorder="1" applyAlignment="1">
      <alignment horizontal="right"/>
    </xf>
    <xf numFmtId="3" fontId="32" fillId="0" borderId="0" xfId="68" applyNumberFormat="1" applyAlignment="1">
      <alignment horizontal="right"/>
    </xf>
    <xf numFmtId="3" fontId="48" fillId="0" borderId="24" xfId="68" applyNumberFormat="1" applyFont="1" applyBorder="1" applyAlignment="1">
      <alignment horizontal="right"/>
    </xf>
    <xf numFmtId="3" fontId="48" fillId="0" borderId="0" xfId="68" applyNumberFormat="1" applyFont="1" applyAlignment="1">
      <alignment horizontal="right"/>
    </xf>
    <xf numFmtId="0" fontId="51" fillId="57" borderId="17" xfId="0" applyFont="1" applyFill="1" applyBorder="1" applyAlignment="1">
      <alignment horizontal="center" vertical="center"/>
    </xf>
    <xf numFmtId="3" fontId="50" fillId="53" borderId="14" xfId="0" quotePrefix="1" applyNumberFormat="1" applyFont="1" applyFill="1" applyBorder="1" applyAlignment="1">
      <alignment wrapText="1"/>
    </xf>
    <xf numFmtId="0" fontId="31" fillId="0" borderId="0" xfId="0" applyFont="1" applyAlignment="1">
      <alignment horizontal="center" vertical="center" wrapText="1"/>
    </xf>
    <xf numFmtId="3" fontId="31" fillId="0" borderId="0" xfId="0" applyNumberFormat="1" applyFont="1" applyAlignment="1">
      <alignment horizontal="center" vertical="center" wrapText="1"/>
    </xf>
    <xf numFmtId="0" fontId="23" fillId="58" borderId="0" xfId="0" applyFont="1" applyFill="1"/>
    <xf numFmtId="0" fontId="0" fillId="0" borderId="0" xfId="0" applyAlignment="1">
      <alignment horizontal="center" vertical="center"/>
    </xf>
    <xf numFmtId="0" fontId="50" fillId="0" borderId="85" xfId="0" applyFont="1" applyBorder="1" applyAlignment="1">
      <alignment horizontal="left"/>
    </xf>
    <xf numFmtId="0" fontId="50" fillId="0" borderId="88" xfId="0" applyFont="1" applyBorder="1" applyAlignment="1">
      <alignment horizontal="left"/>
    </xf>
    <xf numFmtId="0" fontId="50" fillId="0" borderId="88" xfId="0" quotePrefix="1" applyFont="1" applyBorder="1" applyAlignment="1">
      <alignment horizontal="left"/>
    </xf>
    <xf numFmtId="49" fontId="50" fillId="0" borderId="88" xfId="0" applyNumberFormat="1" applyFont="1" applyBorder="1" applyAlignment="1">
      <alignment horizontal="left"/>
    </xf>
    <xf numFmtId="0" fontId="50" fillId="0" borderId="97" xfId="0" applyFont="1" applyBorder="1" applyAlignment="1">
      <alignment horizontal="left"/>
    </xf>
    <xf numFmtId="0" fontId="50" fillId="0" borderId="101" xfId="0" applyFont="1" applyBorder="1"/>
    <xf numFmtId="0" fontId="50" fillId="0" borderId="103" xfId="0" applyFont="1" applyBorder="1"/>
    <xf numFmtId="3" fontId="50" fillId="0" borderId="103" xfId="0" applyNumberFormat="1" applyFont="1" applyBorder="1"/>
    <xf numFmtId="3" fontId="50" fillId="0" borderId="103" xfId="0" quotePrefix="1" applyNumberFormat="1" applyFont="1" applyBorder="1"/>
    <xf numFmtId="3" fontId="50" fillId="0" borderId="103" xfId="0" quotePrefix="1" applyNumberFormat="1" applyFont="1" applyBorder="1" applyAlignment="1">
      <alignment wrapText="1"/>
    </xf>
    <xf numFmtId="0" fontId="50" fillId="0" borderId="89" xfId="0" applyFont="1" applyBorder="1" applyAlignment="1">
      <alignment horizontal="center"/>
    </xf>
    <xf numFmtId="3" fontId="50" fillId="0" borderId="103" xfId="0" applyNumberFormat="1" applyFont="1" applyBorder="1" applyAlignment="1">
      <alignment wrapText="1"/>
    </xf>
    <xf numFmtId="3" fontId="50" fillId="0" borderId="103" xfId="0" quotePrefix="1" applyNumberFormat="1" applyFont="1" applyBorder="1" applyAlignment="1">
      <alignment vertical="center"/>
    </xf>
    <xf numFmtId="3" fontId="50" fillId="60" borderId="103" xfId="0" applyNumberFormat="1" applyFont="1" applyFill="1" applyBorder="1"/>
    <xf numFmtId="0" fontId="50" fillId="60" borderId="89" xfId="0" applyFont="1" applyFill="1" applyBorder="1" applyAlignment="1">
      <alignment horizontal="center"/>
    </xf>
    <xf numFmtId="3" fontId="50" fillId="0" borderId="89" xfId="0" applyNumberFormat="1" applyFont="1" applyBorder="1" applyAlignment="1">
      <alignment horizontal="center" wrapText="1"/>
    </xf>
    <xf numFmtId="0" fontId="51" fillId="61" borderId="90" xfId="0" applyFont="1" applyFill="1" applyBorder="1" applyAlignment="1">
      <alignment horizontal="center"/>
    </xf>
    <xf numFmtId="3" fontId="59" fillId="0" borderId="103" xfId="0" applyNumberFormat="1" applyFont="1" applyBorder="1"/>
    <xf numFmtId="3" fontId="50" fillId="0" borderId="88" xfId="0" applyNumberFormat="1" applyFont="1" applyBorder="1" applyAlignment="1">
      <alignment horizontal="justify" vertical="justify" wrapText="1"/>
    </xf>
    <xf numFmtId="0" fontId="51" fillId="5" borderId="90" xfId="0" applyFont="1" applyFill="1" applyBorder="1" applyAlignment="1">
      <alignment horizontal="center" vertical="center"/>
    </xf>
    <xf numFmtId="3" fontId="50" fillId="0" borderId="100" xfId="0" applyNumberFormat="1" applyFont="1" applyBorder="1"/>
    <xf numFmtId="0" fontId="0" fillId="0" borderId="0" xfId="0" applyAlignment="1">
      <alignment wrapText="1"/>
    </xf>
    <xf numFmtId="3" fontId="61" fillId="0" borderId="89" xfId="0" applyNumberFormat="1" applyFont="1" applyBorder="1" applyAlignment="1">
      <alignment horizontal="center" wrapText="1"/>
    </xf>
    <xf numFmtId="3" fontId="50" fillId="0" borderId="101" xfId="0" applyNumberFormat="1" applyFont="1" applyBorder="1" applyAlignment="1">
      <alignment horizontal="left"/>
    </xf>
    <xf numFmtId="3" fontId="50" fillId="0" borderId="103" xfId="0" quotePrefix="1" applyNumberFormat="1" applyFont="1" applyBorder="1" applyAlignment="1">
      <alignment horizontal="left"/>
    </xf>
    <xf numFmtId="3" fontId="50" fillId="0" borderId="103" xfId="0" applyNumberFormat="1" applyFont="1" applyBorder="1" applyAlignment="1">
      <alignment horizontal="left"/>
    </xf>
    <xf numFmtId="3" fontId="54" fillId="0" borderId="107" xfId="0" applyNumberFormat="1" applyFont="1" applyBorder="1" applyAlignment="1">
      <alignment horizontal="left"/>
    </xf>
    <xf numFmtId="0" fontId="50" fillId="0" borderId="109" xfId="0" applyFont="1" applyBorder="1"/>
    <xf numFmtId="0" fontId="50" fillId="0" borderId="103" xfId="0" applyFont="1" applyBorder="1" applyAlignment="1">
      <alignment horizontal="left"/>
    </xf>
    <xf numFmtId="0" fontId="50" fillId="0" borderId="107" xfId="0" applyFont="1" applyBorder="1" applyAlignment="1">
      <alignment horizontal="left"/>
    </xf>
    <xf numFmtId="3" fontId="50" fillId="0" borderId="85" xfId="0" applyNumberFormat="1" applyFont="1" applyBorder="1"/>
    <xf numFmtId="3" fontId="50" fillId="53" borderId="88" xfId="0" quotePrefix="1" applyNumberFormat="1" applyFont="1" applyFill="1" applyBorder="1"/>
    <xf numFmtId="3" fontId="50" fillId="0" borderId="88" xfId="0" applyNumberFormat="1" applyFont="1" applyBorder="1"/>
    <xf numFmtId="3" fontId="50" fillId="0" borderId="88" xfId="0" quotePrefix="1" applyNumberFormat="1" applyFont="1" applyBorder="1"/>
    <xf numFmtId="3" fontId="50" fillId="0" borderId="94" xfId="0" applyNumberFormat="1" applyFont="1" applyBorder="1"/>
    <xf numFmtId="3" fontId="50" fillId="0" borderId="97" xfId="0" applyNumberFormat="1" applyFont="1" applyBorder="1"/>
    <xf numFmtId="3" fontId="54" fillId="0" borderId="94" xfId="0" applyNumberFormat="1" applyFont="1" applyBorder="1"/>
    <xf numFmtId="3" fontId="50" fillId="0" borderId="97" xfId="0" applyNumberFormat="1" applyFont="1" applyBorder="1" applyAlignment="1">
      <alignment horizontal="justify" vertical="justify" wrapText="1"/>
    </xf>
    <xf numFmtId="3" fontId="50" fillId="0" borderId="101" xfId="0" applyNumberFormat="1" applyFont="1" applyBorder="1"/>
    <xf numFmtId="3" fontId="50" fillId="11" borderId="103" xfId="0" applyNumberFormat="1" applyFont="1" applyFill="1" applyBorder="1" applyAlignment="1">
      <alignment horizontal="left"/>
    </xf>
    <xf numFmtId="3" fontId="50" fillId="11" borderId="116" xfId="0" applyNumberFormat="1" applyFont="1" applyFill="1" applyBorder="1" applyAlignment="1">
      <alignment horizontal="left"/>
    </xf>
    <xf numFmtId="9" fontId="50" fillId="0" borderId="119" xfId="0" applyNumberFormat="1" applyFont="1" applyBorder="1" applyAlignment="1">
      <alignment horizontal="center" wrapText="1"/>
    </xf>
    <xf numFmtId="3" fontId="50" fillId="53" borderId="103" xfId="0" quotePrefix="1" applyNumberFormat="1" applyFont="1" applyFill="1" applyBorder="1"/>
    <xf numFmtId="3" fontId="50" fillId="0" borderId="116" xfId="0" applyNumberFormat="1" applyFont="1" applyBorder="1" applyAlignment="1">
      <alignment wrapText="1"/>
    </xf>
    <xf numFmtId="3" fontId="50" fillId="0" borderId="122" xfId="0" quotePrefix="1" applyNumberFormat="1" applyFont="1" applyBorder="1" applyAlignment="1">
      <alignment horizontal="left" wrapText="1"/>
    </xf>
    <xf numFmtId="3" fontId="50" fillId="0" borderId="124" xfId="0" quotePrefix="1" applyNumberFormat="1" applyFont="1" applyBorder="1" applyAlignment="1">
      <alignment horizontal="left" wrapText="1"/>
    </xf>
    <xf numFmtId="3" fontId="50" fillId="0" borderId="103" xfId="0" applyNumberFormat="1" applyFont="1" applyBorder="1" applyAlignment="1">
      <alignment horizontal="left" wrapText="1"/>
    </xf>
    <xf numFmtId="3" fontId="50" fillId="0" borderId="107" xfId="0" applyNumberFormat="1" applyFont="1" applyBorder="1"/>
    <xf numFmtId="3" fontId="50" fillId="0" borderId="109" xfId="0" applyNumberFormat="1" applyFont="1" applyBorder="1"/>
    <xf numFmtId="3" fontId="0" fillId="0" borderId="0" xfId="0" applyNumberFormat="1" applyAlignment="1">
      <alignment vertical="center"/>
    </xf>
    <xf numFmtId="0" fontId="51" fillId="56" borderId="88" xfId="0" applyFont="1" applyFill="1" applyBorder="1" applyAlignment="1">
      <alignment horizontal="right" vertical="center" wrapText="1"/>
    </xf>
    <xf numFmtId="0" fontId="50" fillId="56" borderId="94" xfId="0" applyFont="1" applyFill="1" applyBorder="1" applyAlignment="1">
      <alignment horizontal="right" vertical="center" wrapText="1"/>
    </xf>
    <xf numFmtId="3" fontId="50" fillId="0" borderId="88" xfId="0" applyNumberFormat="1" applyFont="1" applyBorder="1" applyAlignment="1">
      <alignment horizontal="left"/>
    </xf>
    <xf numFmtId="3" fontId="50" fillId="0" borderId="103" xfId="0" applyNumberFormat="1" applyFont="1" applyBorder="1" applyAlignment="1">
      <alignment horizontal="left" vertical="center"/>
    </xf>
    <xf numFmtId="3" fontId="50" fillId="0" borderId="103" xfId="0" applyNumberFormat="1" applyFont="1" applyBorder="1" applyAlignment="1">
      <alignment horizontal="left" vertical="center" wrapText="1"/>
    </xf>
    <xf numFmtId="3" fontId="50" fillId="0" borderId="103" xfId="0" quotePrefix="1" applyNumberFormat="1" applyFont="1" applyBorder="1" applyAlignment="1">
      <alignment horizontal="justify" vertical="justify" wrapText="1"/>
    </xf>
    <xf numFmtId="3" fontId="56" fillId="55" borderId="78" xfId="0" applyNumberFormat="1" applyFont="1" applyFill="1" applyBorder="1"/>
    <xf numFmtId="3" fontId="51" fillId="53" borderId="138" xfId="0" applyNumberFormat="1" applyFont="1" applyFill="1" applyBorder="1" applyAlignment="1">
      <alignment horizontal="justify" vertical="justify" wrapText="1"/>
    </xf>
    <xf numFmtId="3" fontId="50" fillId="0" borderId="85" xfId="0" applyNumberFormat="1" applyFont="1" applyBorder="1" applyAlignment="1">
      <alignment horizontal="justify" vertical="justify" wrapText="1"/>
    </xf>
    <xf numFmtId="3" fontId="50" fillId="0" borderId="88" xfId="0" quotePrefix="1" applyNumberFormat="1" applyFont="1" applyBorder="1" applyAlignment="1">
      <alignment wrapText="1"/>
    </xf>
    <xf numFmtId="0" fontId="51" fillId="55" borderId="91" xfId="0" applyFont="1" applyFill="1" applyBorder="1" applyAlignment="1">
      <alignment horizontal="center" vertical="center"/>
    </xf>
    <xf numFmtId="3" fontId="50" fillId="57" borderId="88" xfId="0" applyNumberFormat="1" applyFont="1" applyFill="1" applyBorder="1" applyAlignment="1">
      <alignment wrapText="1"/>
    </xf>
    <xf numFmtId="3" fontId="50" fillId="0" borderId="88" xfId="0" applyNumberFormat="1" applyFont="1" applyBorder="1" applyAlignment="1">
      <alignment wrapText="1"/>
    </xf>
    <xf numFmtId="3" fontId="50" fillId="0" borderId="141" xfId="0" applyNumberFormat="1" applyFont="1" applyBorder="1" applyAlignment="1">
      <alignment horizontal="left"/>
    </xf>
    <xf numFmtId="0" fontId="50" fillId="0" borderId="85" xfId="0" applyFont="1" applyBorder="1"/>
    <xf numFmtId="0" fontId="50" fillId="0" borderId="88" xfId="0" applyFont="1" applyBorder="1"/>
    <xf numFmtId="0" fontId="50" fillId="0" borderId="88" xfId="0" quotePrefix="1" applyFont="1" applyBorder="1"/>
    <xf numFmtId="0" fontId="50" fillId="53" borderId="88" xfId="0" quotePrefix="1" applyFont="1" applyFill="1" applyBorder="1" applyAlignment="1">
      <alignment wrapText="1"/>
    </xf>
    <xf numFmtId="0" fontId="50" fillId="0" borderId="128" xfId="0" quotePrefix="1" applyFont="1" applyBorder="1"/>
    <xf numFmtId="3" fontId="50" fillId="0" borderId="103" xfId="0" applyNumberFormat="1" applyFont="1" applyBorder="1" applyAlignment="1">
      <alignment vertical="center"/>
    </xf>
    <xf numFmtId="3" fontId="50" fillId="0" borderId="141" xfId="0" applyNumberFormat="1" applyFont="1" applyBorder="1" applyAlignment="1">
      <alignment vertical="center"/>
    </xf>
    <xf numFmtId="3" fontId="50" fillId="0" borderId="109" xfId="0" applyNumberFormat="1" applyFont="1" applyBorder="1" applyAlignment="1">
      <alignment vertical="top"/>
    </xf>
    <xf numFmtId="3" fontId="50" fillId="0" borderId="103" xfId="0" applyNumberFormat="1" applyFont="1" applyBorder="1" applyAlignment="1">
      <alignment vertical="center" wrapText="1"/>
    </xf>
    <xf numFmtId="3" fontId="50" fillId="53" borderId="103" xfId="0" quotePrefix="1" applyNumberFormat="1" applyFont="1" applyFill="1" applyBorder="1" applyAlignment="1">
      <alignment vertical="center" wrapText="1"/>
    </xf>
    <xf numFmtId="3" fontId="50" fillId="0" borderId="89" xfId="0" applyNumberFormat="1" applyFont="1" applyBorder="1" applyAlignment="1">
      <alignment horizontal="center" vertical="center" wrapText="1"/>
    </xf>
    <xf numFmtId="3" fontId="51" fillId="54" borderId="131" xfId="0" applyNumberFormat="1" applyFont="1" applyFill="1" applyBorder="1" applyAlignment="1">
      <alignment horizontal="center"/>
    </xf>
    <xf numFmtId="3" fontId="51" fillId="54" borderId="132" xfId="0" applyNumberFormat="1" applyFont="1" applyFill="1" applyBorder="1" applyAlignment="1">
      <alignment horizontal="center"/>
    </xf>
    <xf numFmtId="3" fontId="51" fillId="0" borderId="152" xfId="0" applyNumberFormat="1" applyFont="1" applyBorder="1" applyAlignment="1">
      <alignment horizontal="left" vertical="center" wrapText="1"/>
    </xf>
    <xf numFmtId="3" fontId="50" fillId="0" borderId="154" xfId="0" applyNumberFormat="1" applyFont="1" applyBorder="1" applyAlignment="1">
      <alignment horizontal="left" vertical="center" wrapText="1"/>
    </xf>
    <xf numFmtId="3" fontId="51" fillId="0" borderId="157" xfId="0" applyNumberFormat="1" applyFont="1" applyBorder="1" applyAlignment="1">
      <alignment horizontal="left" vertical="center" wrapText="1"/>
    </xf>
    <xf numFmtId="0" fontId="51" fillId="57" borderId="111" xfId="0" applyFont="1" applyFill="1" applyBorder="1" applyAlignment="1">
      <alignment horizontal="center" vertical="center"/>
    </xf>
    <xf numFmtId="0" fontId="7" fillId="0" borderId="0" xfId="92"/>
    <xf numFmtId="0" fontId="7" fillId="0" borderId="81" xfId="92" applyBorder="1" applyAlignment="1">
      <alignment vertical="center"/>
    </xf>
    <xf numFmtId="0" fontId="48" fillId="0" borderId="0" xfId="92" applyFont="1" applyAlignment="1">
      <alignment horizontal="center"/>
    </xf>
    <xf numFmtId="0" fontId="7" fillId="0" borderId="24" xfId="92" applyBorder="1" applyAlignment="1">
      <alignment horizontal="left"/>
    </xf>
    <xf numFmtId="0" fontId="7" fillId="0" borderId="24" xfId="92" applyBorder="1"/>
    <xf numFmtId="0" fontId="7" fillId="0" borderId="24" xfId="92" applyBorder="1" applyAlignment="1">
      <alignment horizontal="center"/>
    </xf>
    <xf numFmtId="0" fontId="6" fillId="0" borderId="24" xfId="92" applyFont="1" applyBorder="1"/>
    <xf numFmtId="0" fontId="6" fillId="0" borderId="0" xfId="92" applyFont="1"/>
    <xf numFmtId="0" fontId="6" fillId="0" borderId="24" xfId="92" applyFont="1" applyBorder="1" applyAlignment="1">
      <alignment horizontal="center"/>
    </xf>
    <xf numFmtId="49" fontId="6" fillId="0" borderId="24" xfId="92" applyNumberFormat="1" applyFont="1" applyBorder="1" applyAlignment="1">
      <alignment horizontal="left"/>
    </xf>
    <xf numFmtId="0" fontId="2" fillId="0" borderId="23" xfId="0" quotePrefix="1" applyFont="1" applyBorder="1" applyAlignment="1">
      <alignment horizontal="left" vertical="center" wrapText="1"/>
    </xf>
    <xf numFmtId="0" fontId="2" fillId="0" borderId="148" xfId="0" applyFont="1" applyBorder="1" applyAlignment="1">
      <alignment horizontal="left"/>
    </xf>
    <xf numFmtId="0" fontId="2" fillId="0" borderId="103" xfId="0" applyFont="1" applyBorder="1" applyAlignment="1">
      <alignment horizontal="right"/>
    </xf>
    <xf numFmtId="0" fontId="2" fillId="0" borderId="116" xfId="0" applyFont="1" applyBorder="1" applyAlignment="1">
      <alignment horizontal="right"/>
    </xf>
    <xf numFmtId="0" fontId="50" fillId="0" borderId="88" xfId="0" quotePrefix="1" applyFont="1" applyBorder="1" applyAlignment="1">
      <alignment horizontal="left" wrapText="1"/>
    </xf>
    <xf numFmtId="0" fontId="50" fillId="0" borderId="100" xfId="0" quotePrefix="1" applyFont="1" applyBorder="1" applyAlignment="1">
      <alignment horizontal="left" vertical="center"/>
    </xf>
    <xf numFmtId="0" fontId="0" fillId="0" borderId="0" xfId="0" applyAlignment="1">
      <alignment vertical="center"/>
    </xf>
    <xf numFmtId="164" fontId="7" fillId="0" borderId="24" xfId="98" applyFont="1" applyBorder="1"/>
    <xf numFmtId="0" fontId="72" fillId="0" borderId="0" xfId="68" applyFont="1"/>
    <xf numFmtId="164" fontId="0" fillId="0" borderId="0" xfId="98" applyFont="1"/>
    <xf numFmtId="0" fontId="73" fillId="0" borderId="0" xfId="0" applyFont="1" applyAlignment="1">
      <alignment vertical="center"/>
    </xf>
    <xf numFmtId="0" fontId="74" fillId="0" borderId="0" xfId="0" applyFont="1" applyAlignment="1">
      <alignment vertical="center"/>
    </xf>
    <xf numFmtId="164" fontId="73" fillId="0" borderId="0" xfId="98" applyFont="1" applyAlignment="1">
      <alignment vertical="center"/>
    </xf>
    <xf numFmtId="0" fontId="73" fillId="0" borderId="0" xfId="0" applyFont="1" applyAlignment="1">
      <alignment horizontal="center" vertical="center"/>
    </xf>
    <xf numFmtId="164" fontId="73" fillId="0" borderId="0" xfId="98" applyFont="1" applyAlignment="1">
      <alignment horizontal="center" vertical="center"/>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24" xfId="0" applyFont="1" applyBorder="1" applyAlignment="1">
      <alignment horizontal="center" vertical="center"/>
    </xf>
    <xf numFmtId="0" fontId="74" fillId="0" borderId="0" xfId="0" applyFont="1" applyAlignment="1">
      <alignment vertical="center" wrapText="1"/>
    </xf>
    <xf numFmtId="0" fontId="74" fillId="63" borderId="24" xfId="0" applyFont="1" applyFill="1" applyBorder="1" applyAlignment="1">
      <alignment horizontal="center" vertical="center"/>
    </xf>
    <xf numFmtId="0" fontId="74" fillId="63" borderId="24" xfId="0" applyFont="1" applyFill="1" applyBorder="1" applyAlignment="1">
      <alignment horizontal="center" vertical="center" wrapText="1"/>
    </xf>
    <xf numFmtId="164" fontId="74" fillId="63" borderId="24" xfId="98" applyFont="1" applyFill="1" applyBorder="1" applyAlignment="1">
      <alignment horizontal="center" vertical="center" wrapText="1"/>
    </xf>
    <xf numFmtId="164" fontId="74" fillId="0" borderId="24" xfId="98" applyFont="1" applyBorder="1" applyAlignment="1">
      <alignment vertical="center"/>
    </xf>
    <xf numFmtId="0" fontId="74" fillId="0" borderId="0" xfId="0" applyFont="1" applyAlignment="1">
      <alignment horizontal="left" vertical="center" wrapText="1"/>
    </xf>
    <xf numFmtId="0" fontId="51" fillId="63" borderId="24" xfId="92" applyFont="1" applyFill="1" applyBorder="1" applyAlignment="1">
      <alignment horizontal="center" vertical="center"/>
    </xf>
    <xf numFmtId="0" fontId="51" fillId="63" borderId="24" xfId="92" applyFont="1" applyFill="1" applyBorder="1" applyAlignment="1">
      <alignment horizontal="center" vertical="center" wrapText="1"/>
    </xf>
    <xf numFmtId="164" fontId="75" fillId="0" borderId="24" xfId="98" applyFont="1" applyBorder="1" applyAlignment="1">
      <alignment vertical="center"/>
    </xf>
    <xf numFmtId="0" fontId="78" fillId="0" borderId="0" xfId="0" applyFont="1"/>
    <xf numFmtId="0" fontId="77" fillId="0" borderId="0" xfId="0" applyFont="1"/>
    <xf numFmtId="0" fontId="78" fillId="0" borderId="0" xfId="0" applyFont="1" applyAlignment="1">
      <alignment horizontal="center"/>
    </xf>
    <xf numFmtId="0" fontId="73" fillId="0" borderId="0" xfId="0" applyFont="1" applyAlignment="1">
      <alignment horizontal="left" vertical="center"/>
    </xf>
    <xf numFmtId="164" fontId="73" fillId="0" borderId="0" xfId="98" applyFont="1" applyAlignment="1">
      <alignment horizontal="left" vertical="center"/>
    </xf>
    <xf numFmtId="0" fontId="76" fillId="0" borderId="24" xfId="0" applyFont="1" applyBorder="1"/>
    <xf numFmtId="0" fontId="76" fillId="63" borderId="24" xfId="0" applyFont="1" applyFill="1" applyBorder="1" applyAlignment="1">
      <alignment horizontal="center"/>
    </xf>
    <xf numFmtId="0" fontId="77" fillId="0" borderId="24" xfId="0" applyFont="1" applyBorder="1"/>
    <xf numFmtId="0" fontId="77" fillId="0" borderId="24" xfId="0" applyFont="1" applyBorder="1" applyAlignment="1">
      <alignment horizontal="center"/>
    </xf>
    <xf numFmtId="0" fontId="78" fillId="0" borderId="24" xfId="0" applyFont="1" applyBorder="1" applyAlignment="1">
      <alignment horizontal="center"/>
    </xf>
    <xf numFmtId="0" fontId="79" fillId="0" borderId="24" xfId="0" applyFont="1" applyBorder="1" applyAlignment="1">
      <alignment horizontal="center"/>
    </xf>
    <xf numFmtId="0" fontId="78" fillId="0" borderId="24" xfId="0" applyFont="1" applyBorder="1"/>
    <xf numFmtId="0" fontId="1" fillId="0" borderId="24" xfId="92" applyFont="1" applyBorder="1"/>
    <xf numFmtId="0" fontId="48" fillId="0" borderId="0" xfId="68" applyFont="1" applyAlignment="1">
      <alignment horizontal="center"/>
    </xf>
    <xf numFmtId="164" fontId="32" fillId="0" borderId="0" xfId="68" applyNumberFormat="1"/>
    <xf numFmtId="164" fontId="31" fillId="0" borderId="0" xfId="98" applyFont="1"/>
    <xf numFmtId="164" fontId="73" fillId="0" borderId="24" xfId="98" applyFont="1" applyFill="1" applyBorder="1" applyAlignment="1">
      <alignment vertical="center"/>
    </xf>
    <xf numFmtId="0" fontId="74" fillId="63" borderId="0" xfId="0" applyFont="1" applyFill="1" applyAlignment="1">
      <alignment horizontal="center" vertical="center"/>
    </xf>
    <xf numFmtId="164" fontId="74" fillId="0" borderId="0" xfId="98" applyFont="1" applyBorder="1" applyAlignment="1">
      <alignment vertical="center"/>
    </xf>
    <xf numFmtId="164" fontId="73" fillId="0" borderId="24" xfId="98" applyFont="1" applyFill="1" applyBorder="1" applyAlignment="1">
      <alignment vertical="center" wrapText="1"/>
    </xf>
    <xf numFmtId="0" fontId="51" fillId="0" borderId="0" xfId="0" applyFont="1" applyAlignment="1">
      <alignment horizontal="center"/>
    </xf>
    <xf numFmtId="3" fontId="51" fillId="19" borderId="21" xfId="0" applyNumberFormat="1" applyFont="1" applyFill="1" applyBorder="1" applyAlignment="1">
      <alignment horizontal="center"/>
    </xf>
    <xf numFmtId="3" fontId="50" fillId="0" borderId="127" xfId="0" applyNumberFormat="1" applyFont="1" applyBorder="1" applyAlignment="1">
      <alignment horizontal="center"/>
    </xf>
    <xf numFmtId="3" fontId="50" fillId="0" borderId="90" xfId="0" applyNumberFormat="1" applyFont="1" applyBorder="1" applyAlignment="1">
      <alignment horizontal="center"/>
    </xf>
    <xf numFmtId="3" fontId="50" fillId="0" borderId="91" xfId="0" applyNumberFormat="1" applyFont="1" applyBorder="1" applyAlignment="1">
      <alignment horizontal="center"/>
    </xf>
    <xf numFmtId="3" fontId="50" fillId="0" borderId="96" xfId="0" applyNumberFormat="1" applyFont="1" applyBorder="1" applyAlignment="1">
      <alignment horizontal="center"/>
    </xf>
    <xf numFmtId="37" fontId="50" fillId="0" borderId="15" xfId="0" applyNumberFormat="1" applyFont="1" applyBorder="1" applyAlignment="1">
      <alignment horizontal="center"/>
    </xf>
    <xf numFmtId="3" fontId="50" fillId="0" borderId="17" xfId="0" applyNumberFormat="1" applyFont="1" applyBorder="1" applyAlignment="1">
      <alignment horizontal="center"/>
    </xf>
    <xf numFmtId="3" fontId="62" fillId="0" borderId="91" xfId="0" applyNumberFormat="1" applyFont="1" applyBorder="1" applyAlignment="1">
      <alignment horizontal="center"/>
    </xf>
    <xf numFmtId="3" fontId="50" fillId="0" borderId="99" xfId="0" applyNumberFormat="1" applyFont="1" applyBorder="1" applyAlignment="1">
      <alignment horizontal="center"/>
    </xf>
    <xf numFmtId="3" fontId="50" fillId="0" borderId="15" xfId="0" applyNumberFormat="1" applyFont="1" applyBorder="1" applyAlignment="1">
      <alignment horizontal="center"/>
    </xf>
    <xf numFmtId="37" fontId="51" fillId="0" borderId="15" xfId="0" applyNumberFormat="1" applyFont="1" applyBorder="1" applyAlignment="1">
      <alignment horizontal="center" vertical="center"/>
    </xf>
    <xf numFmtId="3" fontId="50" fillId="0" borderId="87" xfId="0" applyNumberFormat="1" applyFont="1" applyBorder="1" applyAlignment="1">
      <alignment horizontal="center"/>
    </xf>
    <xf numFmtId="3" fontId="50" fillId="0" borderId="93" xfId="0" applyNumberFormat="1" applyFont="1" applyBorder="1" applyAlignment="1">
      <alignment horizontal="center"/>
    </xf>
    <xf numFmtId="3" fontId="51" fillId="0" borderId="25" xfId="0" applyNumberFormat="1" applyFont="1" applyBorder="1" applyAlignment="1">
      <alignment horizontal="center"/>
    </xf>
    <xf numFmtId="0" fontId="50" fillId="0" borderId="102" xfId="0" applyFont="1" applyBorder="1" applyAlignment="1">
      <alignment horizontal="center"/>
    </xf>
    <xf numFmtId="0" fontId="50" fillId="0" borderId="91" xfId="0" applyFont="1" applyBorder="1" applyAlignment="1">
      <alignment horizontal="center"/>
    </xf>
    <xf numFmtId="0" fontId="59" fillId="0" borderId="91" xfId="0" applyFont="1" applyBorder="1" applyAlignment="1">
      <alignment horizontal="center" vertical="center"/>
    </xf>
    <xf numFmtId="0" fontId="50" fillId="0" borderId="91" xfId="0" applyFont="1" applyBorder="1" applyAlignment="1">
      <alignment horizontal="center" vertical="center"/>
    </xf>
    <xf numFmtId="0" fontId="50" fillId="0" borderId="90" xfId="0" applyFont="1" applyBorder="1" applyAlignment="1">
      <alignment horizontal="center"/>
    </xf>
    <xf numFmtId="0" fontId="50" fillId="0" borderId="90" xfId="0" applyFont="1" applyBorder="1" applyAlignment="1">
      <alignment horizontal="center" vertical="center"/>
    </xf>
    <xf numFmtId="0" fontId="60" fillId="0" borderId="90" xfId="0" applyFont="1" applyBorder="1" applyAlignment="1">
      <alignment horizontal="center"/>
    </xf>
    <xf numFmtId="0" fontId="50" fillId="0" borderId="93" xfId="0" applyFont="1" applyBorder="1" applyAlignment="1">
      <alignment horizontal="center"/>
    </xf>
    <xf numFmtId="3" fontId="2" fillId="0" borderId="25" xfId="0" applyNumberFormat="1" applyFont="1" applyBorder="1" applyAlignment="1">
      <alignment horizontal="center" vertical="center" wrapText="1"/>
    </xf>
    <xf numFmtId="3" fontId="2" fillId="0" borderId="150" xfId="0" applyNumberFormat="1" applyFont="1" applyBorder="1" applyAlignment="1">
      <alignment horizontal="center" vertical="center" wrapText="1"/>
    </xf>
    <xf numFmtId="3" fontId="2" fillId="0" borderId="120" xfId="0" applyNumberFormat="1" applyFont="1" applyBorder="1" applyAlignment="1">
      <alignment horizontal="center" vertical="center" wrapText="1"/>
    </xf>
    <xf numFmtId="3" fontId="2" fillId="0" borderId="151"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33" xfId="0" applyNumberFormat="1" applyFont="1" applyBorder="1" applyAlignment="1">
      <alignment horizontal="center" wrapText="1"/>
    </xf>
    <xf numFmtId="3" fontId="51" fillId="0" borderId="36" xfId="0" applyNumberFormat="1" applyFont="1" applyBorder="1" applyAlignment="1">
      <alignment horizontal="center" wrapText="1"/>
    </xf>
    <xf numFmtId="0" fontId="50" fillId="0" borderId="0" xfId="0" applyFont="1" applyAlignment="1">
      <alignment horizontal="center"/>
    </xf>
    <xf numFmtId="3" fontId="50" fillId="0" borderId="10" xfId="0" applyNumberFormat="1" applyFont="1" applyBorder="1" applyAlignment="1">
      <alignment horizontal="center"/>
    </xf>
    <xf numFmtId="3" fontId="50" fillId="0" borderId="0" xfId="0" applyNumberFormat="1" applyFont="1" applyAlignment="1">
      <alignment horizontal="center"/>
    </xf>
    <xf numFmtId="0" fontId="50" fillId="0" borderId="118" xfId="0" applyFont="1" applyBorder="1" applyAlignment="1">
      <alignment horizontal="center"/>
    </xf>
    <xf numFmtId="3" fontId="51" fillId="0" borderId="39" xfId="0" applyNumberFormat="1" applyFont="1" applyBorder="1" applyAlignment="1">
      <alignment horizontal="center" wrapText="1"/>
    </xf>
    <xf numFmtId="3" fontId="51" fillId="57" borderId="120" xfId="0" applyNumberFormat="1" applyFont="1" applyFill="1" applyBorder="1" applyAlignment="1">
      <alignment horizontal="center" wrapText="1"/>
    </xf>
    <xf numFmtId="3" fontId="50" fillId="0" borderId="49" xfId="0" applyNumberFormat="1" applyFont="1" applyBorder="1" applyAlignment="1">
      <alignment horizontal="center" wrapText="1"/>
    </xf>
    <xf numFmtId="3" fontId="51" fillId="0" borderId="22" xfId="0" applyNumberFormat="1" applyFont="1" applyBorder="1" applyAlignment="1">
      <alignment horizontal="center" vertical="center" wrapText="1"/>
    </xf>
    <xf numFmtId="3" fontId="51" fillId="0" borderId="50" xfId="0" applyNumberFormat="1" applyFont="1" applyBorder="1" applyAlignment="1">
      <alignment horizontal="center" vertical="center" wrapText="1"/>
    </xf>
    <xf numFmtId="3" fontId="50" fillId="0" borderId="106" xfId="0" applyNumberFormat="1" applyFont="1" applyBorder="1" applyAlignment="1">
      <alignment horizontal="center"/>
    </xf>
    <xf numFmtId="0" fontId="50" fillId="0" borderId="108" xfId="0" applyFont="1" applyBorder="1" applyAlignment="1">
      <alignment horizontal="center"/>
    </xf>
    <xf numFmtId="0" fontId="50" fillId="0" borderId="17" xfId="0" applyFont="1" applyBorder="1" applyAlignment="1">
      <alignment horizontal="center"/>
    </xf>
    <xf numFmtId="0" fontId="50" fillId="0" borderId="110" xfId="0" applyFont="1" applyBorder="1" applyAlignment="1">
      <alignment horizontal="center"/>
    </xf>
    <xf numFmtId="0" fontId="50" fillId="0" borderId="111" xfId="0" applyFont="1" applyBorder="1" applyAlignment="1">
      <alignment horizontal="center"/>
    </xf>
    <xf numFmtId="3" fontId="60" fillId="0" borderId="96" xfId="0" applyNumberFormat="1" applyFont="1" applyBorder="1" applyAlignment="1">
      <alignment horizontal="center"/>
    </xf>
    <xf numFmtId="0" fontId="50" fillId="0" borderId="87" xfId="0" applyFont="1" applyBorder="1" applyAlignment="1">
      <alignment horizontal="center"/>
    </xf>
    <xf numFmtId="0" fontId="50" fillId="0" borderId="96" xfId="0" applyFont="1" applyBorder="1" applyAlignment="1">
      <alignment horizontal="center"/>
    </xf>
    <xf numFmtId="0" fontId="50" fillId="0" borderId="99" xfId="0" applyFont="1" applyBorder="1" applyAlignment="1">
      <alignment horizontal="center"/>
    </xf>
    <xf numFmtId="0" fontId="50" fillId="0" borderId="96" xfId="0" applyFont="1" applyBorder="1" applyAlignment="1">
      <alignment horizontal="center" vertical="center"/>
    </xf>
    <xf numFmtId="0" fontId="50" fillId="0" borderId="15" xfId="0" applyFont="1" applyBorder="1" applyAlignment="1">
      <alignment horizontal="center"/>
    </xf>
    <xf numFmtId="0" fontId="50" fillId="0" borderId="15" xfId="0" applyFont="1" applyBorder="1" applyAlignment="1">
      <alignment horizontal="center" vertical="center"/>
    </xf>
    <xf numFmtId="3" fontId="50" fillId="0" borderId="54" xfId="0" applyNumberFormat="1" applyFont="1" applyBorder="1" applyAlignment="1">
      <alignment horizontal="center" vertical="center" wrapText="1"/>
    </xf>
    <xf numFmtId="3" fontId="50" fillId="0" borderId="57" xfId="0" applyNumberFormat="1" applyFont="1" applyBorder="1" applyAlignment="1">
      <alignment horizontal="center" vertical="center" wrapText="1"/>
    </xf>
    <xf numFmtId="0" fontId="50" fillId="0" borderId="57" xfId="0" applyFont="1" applyBorder="1" applyAlignment="1">
      <alignment horizontal="center"/>
    </xf>
    <xf numFmtId="3" fontId="51" fillId="0" borderId="0" xfId="0" applyNumberFormat="1" applyFont="1" applyAlignment="1">
      <alignment horizontal="center" wrapText="1"/>
    </xf>
    <xf numFmtId="0" fontId="51" fillId="0" borderId="22" xfId="0" applyFont="1" applyBorder="1" applyAlignment="1">
      <alignment horizontal="center"/>
    </xf>
    <xf numFmtId="0" fontId="50" fillId="0" borderId="140" xfId="0" applyFont="1" applyBorder="1" applyAlignment="1">
      <alignment horizontal="center"/>
    </xf>
    <xf numFmtId="0" fontId="50" fillId="0" borderId="144" xfId="0" applyFont="1" applyBorder="1" applyAlignment="1">
      <alignment horizontal="center" vertical="center"/>
    </xf>
    <xf numFmtId="0" fontId="50" fillId="0" borderId="156" xfId="0" applyFont="1" applyBorder="1" applyAlignment="1">
      <alignment horizontal="center" vertical="center"/>
    </xf>
    <xf numFmtId="3" fontId="51" fillId="53" borderId="22" xfId="0" applyNumberFormat="1" applyFont="1" applyFill="1" applyBorder="1" applyAlignment="1">
      <alignment horizontal="center" vertical="center" wrapText="1"/>
    </xf>
    <xf numFmtId="0" fontId="50" fillId="0" borderId="143" xfId="0" applyFont="1" applyBorder="1" applyAlignment="1">
      <alignment horizontal="center"/>
    </xf>
    <xf numFmtId="3" fontId="50" fillId="0" borderId="72" xfId="0" applyNumberFormat="1" applyFont="1" applyBorder="1" applyAlignment="1">
      <alignment horizontal="center" vertical="center" wrapText="1"/>
    </xf>
    <xf numFmtId="3" fontId="50" fillId="0" borderId="75" xfId="0" applyNumberFormat="1" applyFont="1" applyBorder="1" applyAlignment="1">
      <alignment horizontal="center" vertical="center" wrapText="1"/>
    </xf>
    <xf numFmtId="0" fontId="50" fillId="0" borderId="108" xfId="0" applyFont="1" applyBorder="1" applyAlignment="1">
      <alignment horizontal="center" vertical="center"/>
    </xf>
    <xf numFmtId="0" fontId="50" fillId="0" borderId="140" xfId="0" applyFont="1" applyBorder="1" applyAlignment="1">
      <alignment horizontal="center" vertical="center"/>
    </xf>
    <xf numFmtId="3" fontId="50" fillId="0" borderId="49" xfId="0" quotePrefix="1" applyNumberFormat="1" applyFont="1" applyBorder="1" applyAlignment="1">
      <alignment horizontal="center" wrapText="1"/>
    </xf>
    <xf numFmtId="3" fontId="50" fillId="0" borderId="102" xfId="0" applyNumberFormat="1" applyFont="1" applyBorder="1" applyAlignment="1">
      <alignment horizontal="center"/>
    </xf>
    <xf numFmtId="3" fontId="51" fillId="0" borderId="25" xfId="0" applyNumberFormat="1" applyFont="1" applyBorder="1" applyAlignment="1">
      <alignment horizontal="center" vertical="center"/>
    </xf>
    <xf numFmtId="3" fontId="50" fillId="0" borderId="22" xfId="0" applyNumberFormat="1" applyFont="1" applyBorder="1" applyAlignment="1">
      <alignment horizontal="center" vertical="center" wrapText="1"/>
    </xf>
    <xf numFmtId="3" fontId="23" fillId="0" borderId="0" xfId="0" applyNumberFormat="1" applyFont="1" applyAlignment="1">
      <alignment horizontal="center"/>
    </xf>
    <xf numFmtId="3" fontId="0" fillId="0" borderId="0" xfId="0" applyNumberFormat="1" applyAlignment="1">
      <alignment horizontal="center"/>
    </xf>
    <xf numFmtId="0" fontId="50" fillId="64" borderId="18" xfId="0" applyFont="1" applyFill="1" applyBorder="1" applyAlignment="1">
      <alignment horizontal="left" wrapText="1"/>
    </xf>
    <xf numFmtId="0" fontId="51" fillId="65" borderId="20" xfId="0" applyFont="1" applyFill="1" applyBorder="1" applyAlignment="1">
      <alignment horizontal="center"/>
    </xf>
    <xf numFmtId="3" fontId="50" fillId="0" borderId="95" xfId="0" applyNumberFormat="1" applyFont="1" applyBorder="1" applyAlignment="1">
      <alignment horizontal="center"/>
    </xf>
    <xf numFmtId="3" fontId="50" fillId="0" borderId="9" xfId="0" applyNumberFormat="1" applyFont="1" applyBorder="1" applyAlignment="1">
      <alignment horizontal="center"/>
    </xf>
    <xf numFmtId="3" fontId="50" fillId="0" borderId="98" xfId="0" applyNumberFormat="1" applyFont="1" applyBorder="1" applyAlignment="1">
      <alignment horizontal="center"/>
    </xf>
    <xf numFmtId="0" fontId="50" fillId="59" borderId="103" xfId="0" quotePrefix="1" applyFont="1" applyFill="1" applyBorder="1"/>
    <xf numFmtId="3" fontId="50" fillId="59" borderId="103" xfId="0" applyNumberFormat="1" applyFont="1" applyFill="1" applyBorder="1"/>
    <xf numFmtId="3" fontId="50" fillId="59" borderId="103" xfId="0" applyNumberFormat="1" applyFont="1" applyFill="1" applyBorder="1" applyAlignment="1">
      <alignment wrapText="1"/>
    </xf>
    <xf numFmtId="3" fontId="50" fillId="59" borderId="103" xfId="0" quotePrefix="1" applyNumberFormat="1" applyFont="1" applyFill="1" applyBorder="1" applyAlignment="1">
      <alignment wrapText="1"/>
    </xf>
    <xf numFmtId="3" fontId="50" fillId="59" borderId="103" xfId="0" quotePrefix="1" applyNumberFormat="1" applyFont="1" applyFill="1" applyBorder="1"/>
    <xf numFmtId="3" fontId="50" fillId="59" borderId="103" xfId="0" quotePrefix="1" applyNumberFormat="1" applyFont="1" applyFill="1" applyBorder="1" applyAlignment="1">
      <alignment vertical="center" wrapText="1"/>
    </xf>
    <xf numFmtId="3" fontId="50" fillId="59" borderId="89" xfId="0" applyNumberFormat="1" applyFont="1" applyFill="1" applyBorder="1" applyAlignment="1">
      <alignment horizontal="center"/>
    </xf>
    <xf numFmtId="3" fontId="51" fillId="53" borderId="82" xfId="0" applyNumberFormat="1" applyFont="1" applyFill="1" applyBorder="1" applyAlignment="1">
      <alignment horizontal="center"/>
    </xf>
    <xf numFmtId="3" fontId="50" fillId="64" borderId="86" xfId="0" applyNumberFormat="1" applyFont="1" applyFill="1" applyBorder="1" applyAlignment="1">
      <alignment horizontal="center"/>
    </xf>
    <xf numFmtId="3" fontId="50" fillId="64" borderId="89" xfId="0" applyNumberFormat="1" applyFont="1" applyFill="1" applyBorder="1" applyAlignment="1">
      <alignment horizontal="center"/>
    </xf>
    <xf numFmtId="3" fontId="50" fillId="59" borderId="89" xfId="0" applyNumberFormat="1" applyFont="1" applyFill="1" applyBorder="1" applyAlignment="1">
      <alignment horizontal="center" wrapText="1"/>
    </xf>
    <xf numFmtId="3" fontId="50" fillId="59" borderId="92" xfId="0" applyNumberFormat="1" applyFont="1" applyFill="1" applyBorder="1" applyAlignment="1">
      <alignment horizontal="center" wrapText="1"/>
    </xf>
    <xf numFmtId="3" fontId="50" fillId="0" borderId="24" xfId="0" applyNumberFormat="1" applyFont="1" applyBorder="1" applyAlignment="1">
      <alignment horizontal="center"/>
    </xf>
    <xf numFmtId="0" fontId="50" fillId="0" borderId="86" xfId="0" applyFont="1" applyBorder="1" applyAlignment="1">
      <alignment horizontal="center"/>
    </xf>
    <xf numFmtId="0" fontId="50" fillId="59" borderId="89" xfId="0" applyFont="1" applyFill="1" applyBorder="1" applyAlignment="1">
      <alignment horizontal="center" wrapText="1"/>
    </xf>
    <xf numFmtId="0" fontId="50" fillId="0" borderId="89" xfId="0" applyFont="1" applyBorder="1" applyAlignment="1">
      <alignment horizontal="center" vertical="center"/>
    </xf>
    <xf numFmtId="0" fontId="50" fillId="0" borderId="92" xfId="0" applyFont="1" applyBorder="1" applyAlignment="1">
      <alignment horizontal="center"/>
    </xf>
    <xf numFmtId="0" fontId="50" fillId="0" borderId="24" xfId="0" applyFont="1" applyBorder="1" applyAlignment="1">
      <alignment horizontal="center"/>
    </xf>
    <xf numFmtId="0" fontId="50" fillId="55" borderId="24" xfId="0" applyFont="1" applyFill="1" applyBorder="1" applyAlignment="1">
      <alignment horizontal="center"/>
    </xf>
    <xf numFmtId="3" fontId="2" fillId="0" borderId="29" xfId="0" applyNumberFormat="1" applyFont="1" applyBorder="1" applyAlignment="1">
      <alignment horizontal="center" vertical="center" wrapText="1"/>
    </xf>
    <xf numFmtId="3" fontId="2" fillId="0" borderId="149" xfId="0" applyNumberFormat="1" applyFont="1" applyBorder="1" applyAlignment="1">
      <alignment horizontal="center" vertical="center" wrapText="1"/>
    </xf>
    <xf numFmtId="3" fontId="2" fillId="0" borderId="136" xfId="0" applyNumberFormat="1" applyFont="1" applyBorder="1" applyAlignment="1">
      <alignment horizontal="center" vertical="center" wrapText="1"/>
    </xf>
    <xf numFmtId="3" fontId="2" fillId="0" borderId="121" xfId="0" applyNumberFormat="1" applyFont="1" applyBorder="1" applyAlignment="1">
      <alignment horizontal="center" vertical="center" wrapText="1"/>
    </xf>
    <xf numFmtId="3" fontId="53" fillId="0" borderId="29" xfId="0" applyNumberFormat="1" applyFont="1" applyBorder="1" applyAlignment="1">
      <alignment horizontal="center" vertical="center" wrapText="1"/>
    </xf>
    <xf numFmtId="3" fontId="50" fillId="0" borderId="35" xfId="0" applyNumberFormat="1" applyFont="1" applyBorder="1" applyAlignment="1">
      <alignment horizontal="center" wrapText="1"/>
    </xf>
    <xf numFmtId="0" fontId="50" fillId="0" borderId="137" xfId="0" applyFont="1" applyBorder="1" applyAlignment="1">
      <alignment horizontal="center" vertical="center"/>
    </xf>
    <xf numFmtId="0" fontId="50" fillId="0" borderId="98" xfId="0" applyFont="1" applyBorder="1" applyAlignment="1">
      <alignment horizontal="center" vertical="center"/>
    </xf>
    <xf numFmtId="3" fontId="50" fillId="0" borderId="89" xfId="0" applyNumberFormat="1" applyFont="1" applyBorder="1" applyAlignment="1">
      <alignment horizontal="center" vertical="center"/>
    </xf>
    <xf numFmtId="0" fontId="50" fillId="0" borderId="95" xfId="0" applyFont="1" applyBorder="1" applyAlignment="1">
      <alignment horizontal="center"/>
    </xf>
    <xf numFmtId="0" fontId="50" fillId="0" borderId="9" xfId="0" applyFont="1" applyBorder="1" applyAlignment="1">
      <alignment horizontal="center"/>
    </xf>
    <xf numFmtId="0" fontId="50" fillId="0" borderId="98" xfId="0" applyFont="1" applyBorder="1" applyAlignment="1">
      <alignment horizontal="center"/>
    </xf>
    <xf numFmtId="3" fontId="50" fillId="0" borderId="89" xfId="0" applyNumberFormat="1" applyFont="1" applyBorder="1" applyAlignment="1">
      <alignment horizontal="center"/>
    </xf>
    <xf numFmtId="3" fontId="53" fillId="0" borderId="119" xfId="0" applyNumberFormat="1" applyFont="1" applyBorder="1" applyAlignment="1">
      <alignment horizontal="center" vertical="center" wrapText="1"/>
    </xf>
    <xf numFmtId="0" fontId="55" fillId="0" borderId="24" xfId="0" applyFont="1" applyBorder="1" applyAlignment="1">
      <alignment horizontal="center" wrapText="1"/>
    </xf>
    <xf numFmtId="0" fontId="55" fillId="0" borderId="42" xfId="0" applyFont="1" applyBorder="1" applyAlignment="1">
      <alignment horizontal="center" wrapText="1"/>
    </xf>
    <xf numFmtId="3" fontId="50" fillId="0" borderId="47" xfId="0" applyNumberFormat="1" applyFont="1" applyBorder="1" applyAlignment="1">
      <alignment horizontal="center" vertical="center" wrapText="1"/>
    </xf>
    <xf numFmtId="167" fontId="50" fillId="0" borderId="9" xfId="0" applyNumberFormat="1" applyFont="1" applyBorder="1" applyAlignment="1">
      <alignment horizontal="center"/>
    </xf>
    <xf numFmtId="3" fontId="50" fillId="0" borderId="48" xfId="0" applyNumberFormat="1"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7" xfId="0" applyFont="1" applyBorder="1" applyAlignment="1">
      <alignment horizontal="center"/>
    </xf>
    <xf numFmtId="0" fontId="50" fillId="0" borderId="121" xfId="0" applyFont="1" applyBorder="1" applyAlignment="1">
      <alignment horizontal="center"/>
    </xf>
    <xf numFmtId="3" fontId="50" fillId="0" borderId="123" xfId="0" applyNumberFormat="1" applyFont="1" applyBorder="1" applyAlignment="1">
      <alignment horizontal="center" wrapText="1"/>
    </xf>
    <xf numFmtId="3" fontId="50" fillId="0" borderId="125" xfId="0" applyNumberFormat="1" applyFont="1" applyBorder="1" applyAlignment="1">
      <alignment horizontal="center" wrapText="1"/>
    </xf>
    <xf numFmtId="3" fontId="50" fillId="0" borderId="105" xfId="0" applyNumberFormat="1" applyFont="1" applyBorder="1" applyAlignment="1">
      <alignment horizontal="center"/>
    </xf>
    <xf numFmtId="167" fontId="51" fillId="0" borderId="16" xfId="0" applyNumberFormat="1" applyFont="1" applyBorder="1" applyAlignment="1">
      <alignment horizontal="center"/>
    </xf>
    <xf numFmtId="167" fontId="51" fillId="0" borderId="19" xfId="0" applyNumberFormat="1" applyFont="1" applyBorder="1" applyAlignment="1">
      <alignment horizontal="center"/>
    </xf>
    <xf numFmtId="167" fontId="51" fillId="0" borderId="9" xfId="0" applyNumberFormat="1" applyFont="1" applyBorder="1" applyAlignment="1">
      <alignment horizontal="center"/>
    </xf>
    <xf numFmtId="0" fontId="50" fillId="0" borderId="48" xfId="0" applyFont="1" applyBorder="1" applyAlignment="1">
      <alignment horizontal="center"/>
    </xf>
    <xf numFmtId="3" fontId="50" fillId="19" borderId="21" xfId="0" applyNumberFormat="1" applyFont="1" applyFill="1" applyBorder="1" applyAlignment="1">
      <alignment horizontal="center"/>
    </xf>
    <xf numFmtId="3" fontId="50" fillId="0" borderId="86" xfId="0" applyNumberFormat="1" applyFont="1" applyBorder="1" applyAlignment="1">
      <alignment horizontal="center"/>
    </xf>
    <xf numFmtId="3" fontId="51" fillId="0" borderId="95" xfId="0" applyNumberFormat="1" applyFont="1" applyBorder="1" applyAlignment="1">
      <alignment horizontal="center"/>
    </xf>
    <xf numFmtId="0" fontId="55" fillId="0" borderId="51" xfId="0" applyFont="1" applyBorder="1" applyAlignment="1">
      <alignment horizontal="center" wrapText="1"/>
    </xf>
    <xf numFmtId="0" fontId="50" fillId="0" borderId="113" xfId="0" applyFont="1" applyBorder="1" applyAlignment="1">
      <alignment horizontal="center" vertical="center"/>
    </xf>
    <xf numFmtId="0" fontId="50" fillId="0" borderId="114" xfId="0" applyFont="1" applyBorder="1" applyAlignment="1">
      <alignment horizontal="center"/>
    </xf>
    <xf numFmtId="0" fontId="50" fillId="0" borderId="115" xfId="0" applyFont="1" applyBorder="1" applyAlignment="1">
      <alignment horizontal="center"/>
    </xf>
    <xf numFmtId="0" fontId="50" fillId="0" borderId="114" xfId="0" applyFont="1" applyBorder="1" applyAlignment="1">
      <alignment horizontal="center" vertical="center"/>
    </xf>
    <xf numFmtId="0" fontId="50" fillId="0" borderId="11" xfId="0" applyFont="1" applyBorder="1" applyAlignment="1">
      <alignment horizontal="center"/>
    </xf>
    <xf numFmtId="3" fontId="50" fillId="0" borderId="53" xfId="0" applyNumberFormat="1" applyFont="1" applyBorder="1" applyAlignment="1">
      <alignment horizontal="center" wrapText="1"/>
    </xf>
    <xf numFmtId="3" fontId="50" fillId="0" borderId="56" xfId="0" applyNumberFormat="1" applyFont="1" applyBorder="1" applyAlignment="1">
      <alignment horizontal="center" wrapText="1"/>
    </xf>
    <xf numFmtId="0" fontId="55" fillId="0" borderId="0" xfId="0" applyFont="1" applyAlignment="1">
      <alignment horizontal="center" wrapText="1"/>
    </xf>
    <xf numFmtId="3" fontId="53" fillId="0" borderId="129" xfId="0" applyNumberFormat="1" applyFont="1" applyBorder="1" applyAlignment="1">
      <alignment horizontal="center" wrapText="1"/>
    </xf>
    <xf numFmtId="167" fontId="50" fillId="0" borderId="130" xfId="0" applyNumberFormat="1" applyFont="1" applyBorder="1" applyAlignment="1">
      <alignment horizontal="center" wrapText="1"/>
    </xf>
    <xf numFmtId="0" fontId="50" fillId="0" borderId="134" xfId="0" applyFont="1" applyBorder="1" applyAlignment="1">
      <alignment horizontal="center"/>
    </xf>
    <xf numFmtId="0" fontId="50" fillId="0" borderId="133" xfId="0" applyFont="1" applyBorder="1" applyAlignment="1">
      <alignment horizontal="center"/>
    </xf>
    <xf numFmtId="0" fontId="50" fillId="0" borderId="133" xfId="0" applyFont="1" applyBorder="1" applyAlignment="1">
      <alignment horizontal="center" vertical="center"/>
    </xf>
    <xf numFmtId="9" fontId="50" fillId="0" borderId="133" xfId="0" applyNumberFormat="1" applyFont="1" applyBorder="1" applyAlignment="1">
      <alignment horizontal="center"/>
    </xf>
    <xf numFmtId="0" fontId="50" fillId="0" borderId="131" xfId="0" applyFont="1" applyBorder="1" applyAlignment="1">
      <alignment horizontal="center"/>
    </xf>
    <xf numFmtId="0" fontId="50" fillId="0" borderId="132" xfId="0" applyFont="1" applyBorder="1" applyAlignment="1">
      <alignment horizontal="center"/>
    </xf>
    <xf numFmtId="0" fontId="50" fillId="0" borderId="131" xfId="0" applyFont="1" applyBorder="1" applyAlignment="1">
      <alignment horizontal="center" vertical="center"/>
    </xf>
    <xf numFmtId="0" fontId="50" fillId="53" borderId="136" xfId="0" applyFont="1" applyFill="1" applyBorder="1" applyAlignment="1">
      <alignment horizontal="center" vertical="center" wrapText="1"/>
    </xf>
    <xf numFmtId="0" fontId="50" fillId="0" borderId="59" xfId="0" applyFont="1" applyBorder="1" applyAlignment="1">
      <alignment horizontal="center"/>
    </xf>
    <xf numFmtId="0" fontId="50" fillId="0" borderId="61" xfId="0" applyFont="1" applyBorder="1" applyAlignment="1">
      <alignment horizontal="center"/>
    </xf>
    <xf numFmtId="3" fontId="50" fillId="0" borderId="62" xfId="0" applyNumberFormat="1" applyFont="1" applyBorder="1" applyAlignment="1">
      <alignment horizontal="center" wrapText="1"/>
    </xf>
    <xf numFmtId="3" fontId="50" fillId="0" borderId="63" xfId="0" applyNumberFormat="1" applyFont="1" applyBorder="1" applyAlignment="1">
      <alignment horizontal="center" wrapText="1"/>
    </xf>
    <xf numFmtId="3" fontId="50" fillId="0" borderId="153" xfId="0" applyNumberFormat="1" applyFont="1" applyBorder="1" applyAlignment="1">
      <alignment horizontal="center" vertical="center" wrapText="1"/>
    </xf>
    <xf numFmtId="3" fontId="53" fillId="0" borderId="58" xfId="0" applyNumberFormat="1" applyFont="1" applyBorder="1" applyAlignment="1">
      <alignment horizontal="center"/>
    </xf>
    <xf numFmtId="0" fontId="50" fillId="0" borderId="139" xfId="0" applyFont="1" applyBorder="1" applyAlignment="1">
      <alignment horizontal="center"/>
    </xf>
    <xf numFmtId="0" fontId="50" fillId="0" borderId="65" xfId="0" applyFont="1" applyBorder="1" applyAlignment="1">
      <alignment horizontal="center"/>
    </xf>
    <xf numFmtId="0" fontId="50" fillId="0" borderId="28" xfId="0" applyFont="1" applyBorder="1" applyAlignment="1">
      <alignment horizontal="center"/>
    </xf>
    <xf numFmtId="0" fontId="50" fillId="0" borderId="155" xfId="0" applyFont="1" applyBorder="1" applyAlignment="1">
      <alignment horizontal="center"/>
    </xf>
    <xf numFmtId="3" fontId="51" fillId="0" borderId="68" xfId="0" applyNumberFormat="1" applyFont="1" applyBorder="1" applyAlignment="1">
      <alignment horizontal="center" vertical="center" wrapText="1"/>
    </xf>
    <xf numFmtId="3" fontId="51" fillId="0" borderId="112" xfId="0" applyNumberFormat="1" applyFont="1" applyBorder="1" applyAlignment="1">
      <alignment horizontal="center" vertical="center" wrapText="1"/>
    </xf>
    <xf numFmtId="3" fontId="51" fillId="0" borderId="113" xfId="0" applyNumberFormat="1" applyFont="1" applyBorder="1" applyAlignment="1">
      <alignment horizontal="center" vertical="center" wrapText="1"/>
    </xf>
    <xf numFmtId="3" fontId="51" fillId="0" borderId="89" xfId="0" applyNumberFormat="1" applyFont="1" applyBorder="1" applyAlignment="1">
      <alignment horizontal="center" vertical="center" wrapText="1"/>
    </xf>
    <xf numFmtId="3" fontId="51" fillId="0" borderId="114" xfId="0" applyNumberFormat="1" applyFont="1" applyBorder="1" applyAlignment="1">
      <alignment horizontal="center" vertical="center" wrapText="1"/>
    </xf>
    <xf numFmtId="3" fontId="51" fillId="0" borderId="115" xfId="0" applyNumberFormat="1" applyFont="1" applyBorder="1" applyAlignment="1">
      <alignment horizontal="center" vertical="center" wrapText="1"/>
    </xf>
    <xf numFmtId="3" fontId="51" fillId="0" borderId="142" xfId="0" applyNumberFormat="1" applyFont="1" applyBorder="1" applyAlignment="1">
      <alignment horizontal="center" vertical="center" wrapText="1"/>
    </xf>
    <xf numFmtId="3" fontId="51" fillId="0" borderId="69" xfId="0" applyNumberFormat="1" applyFont="1" applyBorder="1" applyAlignment="1">
      <alignment horizontal="center" vertical="center" wrapText="1"/>
    </xf>
    <xf numFmtId="3" fontId="53" fillId="0" borderId="58" xfId="0" applyNumberFormat="1" applyFont="1" applyBorder="1" applyAlignment="1">
      <alignment horizontal="center" wrapText="1"/>
    </xf>
    <xf numFmtId="167" fontId="50" fillId="0" borderId="58" xfId="0" applyNumberFormat="1" applyFont="1" applyBorder="1" applyAlignment="1">
      <alignment horizontal="center"/>
    </xf>
    <xf numFmtId="0" fontId="50" fillId="0" borderId="95" xfId="0" applyFont="1" applyBorder="1" applyAlignment="1">
      <alignment horizontal="center" vertical="center"/>
    </xf>
    <xf numFmtId="0" fontId="50" fillId="0" borderId="142" xfId="0" applyFont="1" applyBorder="1" applyAlignment="1">
      <alignment horizontal="center" vertical="center"/>
    </xf>
    <xf numFmtId="0" fontId="50" fillId="0" borderId="77" xfId="0" applyFont="1" applyBorder="1" applyAlignment="1">
      <alignment horizontal="center" wrapText="1"/>
    </xf>
    <xf numFmtId="0" fontId="50" fillId="0" borderId="79" xfId="0" applyFont="1" applyBorder="1" applyAlignment="1">
      <alignment horizontal="center" wrapText="1"/>
    </xf>
    <xf numFmtId="3" fontId="50" fillId="0" borderId="112" xfId="0" applyNumberFormat="1" applyFont="1" applyBorder="1" applyAlignment="1">
      <alignment horizontal="center"/>
    </xf>
    <xf numFmtId="3" fontId="50" fillId="0" borderId="113" xfId="0" applyNumberFormat="1" applyFont="1" applyBorder="1" applyAlignment="1">
      <alignment horizontal="center"/>
    </xf>
    <xf numFmtId="3" fontId="50" fillId="0" borderId="11" xfId="0" applyNumberFormat="1" applyFont="1" applyBorder="1" applyAlignment="1">
      <alignment horizontal="center"/>
    </xf>
    <xf numFmtId="3" fontId="50" fillId="64" borderId="41" xfId="0" applyNumberFormat="1" applyFont="1" applyFill="1" applyBorder="1" applyAlignment="1">
      <alignment horizontal="center" wrapText="1"/>
    </xf>
    <xf numFmtId="0" fontId="50" fillId="59" borderId="40" xfId="0" applyFont="1" applyFill="1" applyBorder="1" applyAlignment="1">
      <alignment horizontal="justify" vertical="justify" wrapText="1"/>
    </xf>
    <xf numFmtId="0" fontId="51" fillId="59" borderId="104" xfId="0" applyFont="1" applyFill="1" applyBorder="1" applyAlignment="1">
      <alignment horizontal="left"/>
    </xf>
    <xf numFmtId="3" fontId="54" fillId="59" borderId="107" xfId="0" applyNumberFormat="1" applyFont="1" applyFill="1" applyBorder="1"/>
    <xf numFmtId="3" fontId="50" fillId="59" borderId="14" xfId="0" applyNumberFormat="1" applyFont="1" applyFill="1" applyBorder="1"/>
    <xf numFmtId="0" fontId="50" fillId="59" borderId="14" xfId="0" applyFont="1" applyFill="1" applyBorder="1"/>
    <xf numFmtId="0" fontId="50" fillId="59" borderId="27" xfId="0" applyFont="1" applyFill="1" applyBorder="1"/>
    <xf numFmtId="3" fontId="50" fillId="0" borderId="94" xfId="0" applyNumberFormat="1" applyFont="1" applyBorder="1" applyAlignment="1">
      <alignment vertical="center" wrapText="1"/>
    </xf>
    <xf numFmtId="3" fontId="50" fillId="59" borderId="88" xfId="0" applyNumberFormat="1" applyFont="1" applyFill="1" applyBorder="1"/>
    <xf numFmtId="0" fontId="50" fillId="53" borderId="103" xfId="0" applyFont="1" applyFill="1" applyBorder="1" applyAlignment="1">
      <alignment horizontal="left"/>
    </xf>
    <xf numFmtId="0" fontId="50" fillId="53" borderId="147" xfId="0" applyFont="1" applyFill="1" applyBorder="1" applyAlignment="1">
      <alignment horizontal="left"/>
    </xf>
    <xf numFmtId="3" fontId="51" fillId="53" borderId="126" xfId="0" applyNumberFormat="1" applyFont="1" applyFill="1" applyBorder="1" applyAlignment="1">
      <alignment horizontal="center"/>
    </xf>
    <xf numFmtId="3" fontId="51" fillId="53" borderId="89" xfId="0" applyNumberFormat="1" applyFont="1" applyFill="1" applyBorder="1" applyAlignment="1">
      <alignment horizontal="center"/>
    </xf>
    <xf numFmtId="0" fontId="51" fillId="53" borderId="14" xfId="0" applyFont="1" applyFill="1" applyBorder="1" applyAlignment="1">
      <alignment horizontal="right"/>
    </xf>
    <xf numFmtId="0" fontId="50" fillId="53" borderId="103" xfId="0" applyFont="1" applyFill="1" applyBorder="1" applyAlignment="1">
      <alignment horizontal="left" wrapText="1"/>
    </xf>
    <xf numFmtId="3" fontId="50" fillId="53" borderId="133" xfId="0" applyNumberFormat="1" applyFont="1" applyFill="1" applyBorder="1" applyAlignment="1">
      <alignment horizontal="center"/>
    </xf>
    <xf numFmtId="0" fontId="51" fillId="53" borderId="94" xfId="0" applyFont="1" applyFill="1" applyBorder="1" applyAlignment="1">
      <alignment horizontal="left"/>
    </xf>
    <xf numFmtId="0" fontId="50" fillId="53" borderId="97" xfId="0" applyFont="1" applyFill="1" applyBorder="1" applyAlignment="1">
      <alignment horizontal="left"/>
    </xf>
    <xf numFmtId="0" fontId="50" fillId="53" borderId="88" xfId="0" applyFont="1" applyFill="1" applyBorder="1" applyAlignment="1">
      <alignment horizontal="left"/>
    </xf>
    <xf numFmtId="0" fontId="50" fillId="53" borderId="18" xfId="0" applyFont="1" applyFill="1" applyBorder="1" applyAlignment="1">
      <alignment horizontal="left"/>
    </xf>
    <xf numFmtId="3" fontId="50" fillId="53" borderId="9" xfId="0" applyNumberFormat="1" applyFont="1" applyFill="1" applyBorder="1" applyAlignment="1">
      <alignment horizontal="center"/>
    </xf>
    <xf numFmtId="0" fontId="51" fillId="53" borderId="18" xfId="0" quotePrefix="1" applyFont="1" applyFill="1" applyBorder="1" applyAlignment="1">
      <alignment horizontal="right"/>
    </xf>
    <xf numFmtId="164" fontId="32" fillId="0" borderId="0" xfId="98" applyFont="1"/>
    <xf numFmtId="0" fontId="32" fillId="0" borderId="0" xfId="68" applyAlignment="1">
      <alignment horizontal="center"/>
    </xf>
    <xf numFmtId="0" fontId="58" fillId="0" borderId="0" xfId="68" applyFont="1" applyAlignment="1">
      <alignment horizontal="center"/>
    </xf>
    <xf numFmtId="0" fontId="32" fillId="0" borderId="24" xfId="68" applyBorder="1" applyAlignment="1">
      <alignment horizontal="center" vertical="center" wrapText="1"/>
    </xf>
    <xf numFmtId="0" fontId="32" fillId="0" borderId="24" xfId="68" applyBorder="1" applyAlignment="1">
      <alignment horizontal="center"/>
    </xf>
    <xf numFmtId="0" fontId="48" fillId="0" borderId="24" xfId="68" applyFont="1" applyBorder="1" applyAlignment="1">
      <alignment horizontal="center"/>
    </xf>
    <xf numFmtId="171" fontId="81" fillId="66" borderId="24" xfId="0" applyNumberFormat="1" applyFont="1" applyFill="1" applyBorder="1" applyAlignment="1">
      <alignment horizontal="center" vertical="center" wrapText="1"/>
    </xf>
    <xf numFmtId="0" fontId="48" fillId="63" borderId="79" xfId="68" applyFont="1" applyFill="1" applyBorder="1" applyAlignment="1">
      <alignment horizontal="center"/>
    </xf>
    <xf numFmtId="164" fontId="51" fillId="63" borderId="79" xfId="98" applyFont="1" applyFill="1" applyBorder="1" applyAlignment="1">
      <alignment horizontal="right"/>
    </xf>
    <xf numFmtId="0" fontId="1" fillId="0" borderId="24" xfId="68" applyFont="1" applyBorder="1" applyAlignment="1">
      <alignment horizontal="center"/>
    </xf>
    <xf numFmtId="171" fontId="50" fillId="0" borderId="24" xfId="0" applyNumberFormat="1" applyFont="1" applyBorder="1" applyAlignment="1">
      <alignment horizontal="center"/>
    </xf>
    <xf numFmtId="164" fontId="50" fillId="0" borderId="24" xfId="98" applyFont="1" applyBorder="1"/>
    <xf numFmtId="164" fontId="50" fillId="53" borderId="89" xfId="98" applyFont="1" applyFill="1" applyBorder="1" applyAlignment="1">
      <alignment horizontal="center"/>
    </xf>
    <xf numFmtId="164" fontId="51" fillId="53" borderId="158" xfId="98" applyFont="1" applyFill="1" applyBorder="1" applyAlignment="1">
      <alignment horizontal="center"/>
    </xf>
    <xf numFmtId="164" fontId="51" fillId="53" borderId="19" xfId="98" applyFont="1" applyFill="1" applyBorder="1" applyAlignment="1">
      <alignment horizontal="center"/>
    </xf>
    <xf numFmtId="3" fontId="49" fillId="52" borderId="174" xfId="0" applyNumberFormat="1" applyFont="1" applyFill="1" applyBorder="1" applyAlignment="1">
      <alignment horizontal="center"/>
    </xf>
    <xf numFmtId="3" fontId="50" fillId="0" borderId="179" xfId="0" applyNumberFormat="1" applyFont="1" applyBorder="1" applyAlignment="1">
      <alignment horizontal="center"/>
    </xf>
    <xf numFmtId="0" fontId="50" fillId="0" borderId="180" xfId="0" applyFont="1" applyBorder="1" applyAlignment="1">
      <alignment horizontal="left"/>
    </xf>
    <xf numFmtId="3" fontId="50" fillId="0" borderId="181" xfId="0" applyNumberFormat="1" applyFont="1" applyBorder="1" applyAlignment="1">
      <alignment horizontal="center"/>
    </xf>
    <xf numFmtId="0" fontId="50" fillId="59" borderId="182" xfId="0" applyFont="1" applyFill="1" applyBorder="1" applyAlignment="1">
      <alignment horizontal="left" vertical="center" wrapText="1"/>
    </xf>
    <xf numFmtId="0" fontId="50" fillId="0" borderId="184" xfId="0" applyFont="1" applyBorder="1" applyAlignment="1">
      <alignment horizontal="left"/>
    </xf>
    <xf numFmtId="3" fontId="50" fillId="0" borderId="183" xfId="0" applyNumberFormat="1" applyFont="1" applyBorder="1" applyAlignment="1">
      <alignment horizontal="center"/>
    </xf>
    <xf numFmtId="0" fontId="51" fillId="54" borderId="185" xfId="0" applyFont="1" applyFill="1" applyBorder="1" applyAlignment="1">
      <alignment horizontal="center"/>
    </xf>
    <xf numFmtId="3" fontId="51" fillId="19" borderId="186" xfId="0" applyNumberFormat="1" applyFont="1" applyFill="1" applyBorder="1" applyAlignment="1">
      <alignment horizontal="center"/>
    </xf>
    <xf numFmtId="3" fontId="50" fillId="0" borderId="187" xfId="0" applyNumberFormat="1" applyFont="1" applyBorder="1" applyAlignment="1">
      <alignment horizontal="left" vertical="center"/>
    </xf>
    <xf numFmtId="0" fontId="50" fillId="0" borderId="188" xfId="0" applyFont="1" applyBorder="1" applyAlignment="1">
      <alignment horizontal="center" vertical="center"/>
    </xf>
    <xf numFmtId="3" fontId="50" fillId="0" borderId="189" xfId="0" quotePrefix="1" applyNumberFormat="1" applyFont="1" applyBorder="1" applyAlignment="1">
      <alignment horizontal="left" vertical="top" wrapText="1"/>
    </xf>
    <xf numFmtId="0" fontId="50" fillId="0" borderId="190" xfId="0" applyFont="1" applyBorder="1" applyAlignment="1">
      <alignment horizontal="center" vertical="center"/>
    </xf>
    <xf numFmtId="3" fontId="50" fillId="0" borderId="191" xfId="0" applyNumberFormat="1" applyFont="1" applyBorder="1" applyAlignment="1">
      <alignment horizontal="left"/>
    </xf>
    <xf numFmtId="0" fontId="50" fillId="0" borderId="192" xfId="0" applyFont="1" applyBorder="1" applyAlignment="1">
      <alignment horizontal="center"/>
    </xf>
    <xf numFmtId="3" fontId="50" fillId="0" borderId="191" xfId="0" quotePrefix="1" applyNumberFormat="1" applyFont="1" applyBorder="1" applyAlignment="1">
      <alignment horizontal="left"/>
    </xf>
    <xf numFmtId="3" fontId="50" fillId="0" borderId="191" xfId="0" applyNumberFormat="1" applyFont="1" applyBorder="1" applyAlignment="1">
      <alignment horizontal="left" vertical="center"/>
    </xf>
    <xf numFmtId="3" fontId="50" fillId="59" borderId="191" xfId="0" applyNumberFormat="1" applyFont="1" applyFill="1" applyBorder="1" applyAlignment="1">
      <alignment horizontal="left" vertical="center" wrapText="1"/>
    </xf>
    <xf numFmtId="3" fontId="50" fillId="0" borderId="193" xfId="0" applyNumberFormat="1" applyFont="1" applyBorder="1" applyAlignment="1">
      <alignment horizontal="left" wrapText="1"/>
    </xf>
    <xf numFmtId="0" fontId="50" fillId="0" borderId="194" xfId="0" applyFont="1" applyBorder="1" applyAlignment="1">
      <alignment horizontal="center"/>
    </xf>
    <xf numFmtId="49" fontId="50" fillId="59" borderId="191" xfId="0" quotePrefix="1" applyNumberFormat="1" applyFont="1" applyFill="1" applyBorder="1" applyAlignment="1">
      <alignment wrapText="1"/>
    </xf>
    <xf numFmtId="0" fontId="50" fillId="0" borderId="191" xfId="0" applyFont="1" applyBorder="1"/>
    <xf numFmtId="3" fontId="51" fillId="0" borderId="195" xfId="0" applyNumberFormat="1" applyFont="1" applyBorder="1" applyAlignment="1">
      <alignment horizontal="left" vertical="center" wrapText="1"/>
    </xf>
    <xf numFmtId="0" fontId="51" fillId="19" borderId="197" xfId="0" applyFont="1" applyFill="1" applyBorder="1" applyAlignment="1">
      <alignment horizontal="center"/>
    </xf>
    <xf numFmtId="0" fontId="51" fillId="54" borderId="189" xfId="0" applyFont="1" applyFill="1" applyBorder="1" applyAlignment="1">
      <alignment horizontal="center"/>
    </xf>
    <xf numFmtId="3" fontId="50" fillId="64" borderId="191" xfId="0" applyNumberFormat="1" applyFont="1" applyFill="1" applyBorder="1" applyAlignment="1">
      <alignment horizontal="left"/>
    </xf>
    <xf numFmtId="0" fontId="50" fillId="0" borderId="192" xfId="0" applyFont="1" applyBorder="1" applyAlignment="1">
      <alignment horizontal="center" vertical="center"/>
    </xf>
    <xf numFmtId="3" fontId="50" fillId="0" borderId="191" xfId="0" applyNumberFormat="1" applyFont="1" applyBorder="1"/>
    <xf numFmtId="3" fontId="50" fillId="59" borderId="191" xfId="0" applyNumberFormat="1" applyFont="1" applyFill="1" applyBorder="1"/>
    <xf numFmtId="3" fontId="50" fillId="0" borderId="191" xfId="0" quotePrefix="1" applyNumberFormat="1" applyFont="1" applyBorder="1"/>
    <xf numFmtId="3" fontId="50" fillId="0" borderId="191" xfId="0" applyNumberFormat="1" applyFont="1" applyBorder="1" applyAlignment="1">
      <alignment wrapText="1"/>
    </xf>
    <xf numFmtId="3" fontId="50" fillId="0" borderId="193" xfId="0" applyNumberFormat="1" applyFont="1" applyBorder="1" applyAlignment="1">
      <alignment wrapText="1"/>
    </xf>
    <xf numFmtId="0" fontId="54" fillId="59" borderId="184" xfId="0" applyFont="1" applyFill="1" applyBorder="1" applyAlignment="1">
      <alignment horizontal="left" vertical="center"/>
    </xf>
    <xf numFmtId="0" fontId="50" fillId="0" borderId="199" xfId="0" applyFont="1" applyBorder="1" applyAlignment="1">
      <alignment horizontal="center"/>
    </xf>
    <xf numFmtId="3" fontId="50" fillId="59" borderId="184" xfId="0" applyNumberFormat="1" applyFont="1" applyFill="1" applyBorder="1" applyAlignment="1">
      <alignment horizontal="justify" vertical="justify" wrapText="1"/>
    </xf>
    <xf numFmtId="0" fontId="50" fillId="0" borderId="199" xfId="0" applyFont="1" applyBorder="1" applyAlignment="1">
      <alignment horizontal="center" vertical="center"/>
    </xf>
    <xf numFmtId="3" fontId="51" fillId="0" borderId="200" xfId="0" applyNumberFormat="1" applyFont="1" applyBorder="1" applyAlignment="1">
      <alignment wrapText="1"/>
    </xf>
    <xf numFmtId="3" fontId="51" fillId="0" borderId="201" xfId="0" applyNumberFormat="1" applyFont="1" applyBorder="1" applyAlignment="1">
      <alignment horizontal="center" wrapText="1"/>
    </xf>
    <xf numFmtId="3" fontId="51" fillId="55" borderId="202" xfId="0" applyNumberFormat="1" applyFont="1" applyFill="1" applyBorder="1" applyAlignment="1">
      <alignment horizontal="center"/>
    </xf>
    <xf numFmtId="0" fontId="51" fillId="54" borderId="186" xfId="0" applyFont="1" applyFill="1" applyBorder="1" applyAlignment="1">
      <alignment horizontal="center" vertical="center" wrapText="1"/>
    </xf>
    <xf numFmtId="3" fontId="50" fillId="64" borderId="203" xfId="0" quotePrefix="1" applyNumberFormat="1" applyFont="1" applyFill="1" applyBorder="1" applyAlignment="1">
      <alignment horizontal="left" wrapText="1"/>
    </xf>
    <xf numFmtId="3" fontId="50" fillId="0" borderId="145" xfId="0" applyNumberFormat="1" applyFont="1" applyBorder="1" applyAlignment="1">
      <alignment horizontal="center" wrapText="1"/>
    </xf>
    <xf numFmtId="0" fontId="51" fillId="56" borderId="187" xfId="0" applyFont="1" applyFill="1" applyBorder="1" applyAlignment="1">
      <alignment horizontal="center" vertical="center" wrapText="1"/>
    </xf>
    <xf numFmtId="3" fontId="51" fillId="0" borderId="205" xfId="0" applyNumberFormat="1" applyFont="1" applyBorder="1" applyAlignment="1">
      <alignment horizontal="center" vertical="center" wrapText="1"/>
    </xf>
    <xf numFmtId="3" fontId="51" fillId="0" borderId="206" xfId="0" applyNumberFormat="1" applyFont="1" applyBorder="1" applyAlignment="1">
      <alignment horizontal="left" vertical="center" wrapText="1"/>
    </xf>
    <xf numFmtId="3" fontId="50" fillId="0" borderId="207" xfId="0" applyNumberFormat="1" applyFont="1" applyBorder="1" applyAlignment="1">
      <alignment horizontal="center" vertical="center" wrapText="1"/>
    </xf>
    <xf numFmtId="3" fontId="51" fillId="0" borderId="208" xfId="0" applyNumberFormat="1" applyFont="1" applyBorder="1" applyAlignment="1">
      <alignment horizontal="center" vertical="center" wrapText="1"/>
    </xf>
    <xf numFmtId="0" fontId="51" fillId="56" borderId="14" xfId="0" applyFont="1" applyFill="1" applyBorder="1" applyAlignment="1">
      <alignment horizontal="center" vertical="center" wrapText="1"/>
    </xf>
    <xf numFmtId="0" fontId="51" fillId="56" borderId="0" xfId="0" applyFont="1" applyFill="1" applyAlignment="1">
      <alignment horizontal="center" vertical="center" wrapText="1"/>
    </xf>
    <xf numFmtId="3" fontId="51" fillId="0" borderId="15" xfId="0" applyNumberFormat="1" applyFont="1" applyBorder="1" applyAlignment="1">
      <alignment horizontal="center" vertical="center" wrapText="1"/>
    </xf>
    <xf numFmtId="0" fontId="51" fillId="0" borderId="213" xfId="0" quotePrefix="1" applyFont="1" applyBorder="1" applyAlignment="1">
      <alignment horizontal="left" wrapText="1"/>
    </xf>
    <xf numFmtId="0" fontId="50" fillId="0" borderId="214" xfId="0" applyFont="1" applyBorder="1" applyAlignment="1">
      <alignment horizontal="justify" vertical="justify" wrapText="1"/>
    </xf>
    <xf numFmtId="3" fontId="50" fillId="0" borderId="215" xfId="0" applyNumberFormat="1" applyFont="1" applyBorder="1" applyAlignment="1">
      <alignment horizontal="center"/>
    </xf>
    <xf numFmtId="0" fontId="51" fillId="56" borderId="214" xfId="0" applyFont="1" applyFill="1" applyBorder="1" applyAlignment="1">
      <alignment horizontal="right" vertical="center" wrapText="1"/>
    </xf>
    <xf numFmtId="0" fontId="50" fillId="56" borderId="180" xfId="0" applyFont="1" applyFill="1" applyBorder="1" applyAlignment="1">
      <alignment horizontal="right" vertical="center" wrapText="1"/>
    </xf>
    <xf numFmtId="3" fontId="50" fillId="0" borderId="189" xfId="0" applyNumberFormat="1" applyFont="1" applyBorder="1" applyAlignment="1">
      <alignment horizontal="left"/>
    </xf>
    <xf numFmtId="0" fontId="50" fillId="0" borderId="190" xfId="0" applyFont="1" applyBorder="1" applyAlignment="1">
      <alignment horizontal="center"/>
    </xf>
    <xf numFmtId="0" fontId="44" fillId="0" borderId="192" xfId="0" applyFont="1" applyBorder="1" applyAlignment="1">
      <alignment horizontal="center" vertical="center"/>
    </xf>
    <xf numFmtId="3" fontId="50" fillId="0" borderId="191" xfId="0" quotePrefix="1" applyNumberFormat="1" applyFont="1" applyBorder="1" applyAlignment="1">
      <alignment horizontal="left" vertical="center" wrapText="1"/>
    </xf>
    <xf numFmtId="3" fontId="50" fillId="0" borderId="193" xfId="0" applyNumberFormat="1" applyFont="1" applyBorder="1" applyAlignment="1">
      <alignment horizontal="left"/>
    </xf>
    <xf numFmtId="3" fontId="50" fillId="0" borderId="193" xfId="0" quotePrefix="1" applyNumberFormat="1" applyFont="1" applyBorder="1" applyAlignment="1">
      <alignment horizontal="left" vertical="center" wrapText="1"/>
    </xf>
    <xf numFmtId="0" fontId="50" fillId="0" borderId="194" xfId="0" applyFont="1" applyBorder="1" applyAlignment="1">
      <alignment horizontal="center" vertical="center"/>
    </xf>
    <xf numFmtId="3" fontId="50" fillId="53" borderId="191" xfId="0" applyNumberFormat="1" applyFont="1" applyFill="1" applyBorder="1" applyAlignment="1">
      <alignment horizontal="left" vertical="center"/>
    </xf>
    <xf numFmtId="3" fontId="50" fillId="0" borderId="184" xfId="0" applyNumberFormat="1" applyFont="1" applyBorder="1" applyAlignment="1">
      <alignment horizontal="left"/>
    </xf>
    <xf numFmtId="3" fontId="50" fillId="0" borderId="216" xfId="0" applyNumberFormat="1" applyFont="1" applyBorder="1" applyAlignment="1">
      <alignment horizontal="left"/>
    </xf>
    <xf numFmtId="3" fontId="54" fillId="0" borderId="193" xfId="0" applyNumberFormat="1" applyFont="1" applyBorder="1"/>
    <xf numFmtId="3" fontId="50" fillId="0" borderId="184" xfId="0" applyNumberFormat="1" applyFont="1" applyBorder="1"/>
    <xf numFmtId="0" fontId="50" fillId="0" borderId="189" xfId="0" applyFont="1" applyBorder="1"/>
    <xf numFmtId="3" fontId="54" fillId="0" borderId="184" xfId="0" applyNumberFormat="1" applyFont="1" applyBorder="1"/>
    <xf numFmtId="0" fontId="44" fillId="0" borderId="199" xfId="0" applyFont="1" applyBorder="1" applyAlignment="1">
      <alignment horizontal="center"/>
    </xf>
    <xf numFmtId="0" fontId="50" fillId="0" borderId="193" xfId="0" applyFont="1" applyBorder="1" applyAlignment="1">
      <alignment wrapText="1"/>
    </xf>
    <xf numFmtId="0" fontId="51" fillId="57" borderId="194" xfId="0" applyFont="1" applyFill="1" applyBorder="1" applyAlignment="1">
      <alignment horizontal="center" vertical="center"/>
    </xf>
    <xf numFmtId="0" fontId="50" fillId="0" borderId="184" xfId="0" applyFont="1" applyBorder="1"/>
    <xf numFmtId="3" fontId="51" fillId="0" borderId="204" xfId="0" applyNumberFormat="1" applyFont="1" applyBorder="1" applyAlignment="1">
      <alignment horizontal="left"/>
    </xf>
    <xf numFmtId="0" fontId="51" fillId="0" borderId="186" xfId="0" applyFont="1" applyBorder="1" applyAlignment="1">
      <alignment horizontal="center"/>
    </xf>
    <xf numFmtId="0" fontId="51" fillId="19" borderId="217" xfId="0" applyFont="1" applyFill="1" applyBorder="1" applyAlignment="1">
      <alignment horizontal="center"/>
    </xf>
    <xf numFmtId="0" fontId="51" fillId="54" borderId="218" xfId="0" applyFont="1" applyFill="1" applyBorder="1" applyAlignment="1">
      <alignment horizontal="center"/>
    </xf>
    <xf numFmtId="3" fontId="50" fillId="0" borderId="220" xfId="0" applyNumberFormat="1" applyFont="1" applyBorder="1"/>
    <xf numFmtId="0" fontId="50" fillId="0" borderId="221" xfId="0" applyFont="1" applyBorder="1" applyAlignment="1">
      <alignment horizontal="center"/>
    </xf>
    <xf numFmtId="0" fontId="50" fillId="0" borderId="215" xfId="0" applyFont="1" applyBorder="1" applyAlignment="1">
      <alignment horizontal="center"/>
    </xf>
    <xf numFmtId="3" fontId="50" fillId="0" borderId="191" xfId="0" quotePrefix="1" applyNumberFormat="1" applyFont="1" applyBorder="1" applyAlignment="1">
      <alignment wrapText="1"/>
    </xf>
    <xf numFmtId="3" fontId="50" fillId="0" borderId="191" xfId="0" quotePrefix="1" applyNumberFormat="1" applyFont="1" applyBorder="1" applyAlignment="1">
      <alignment vertical="center"/>
    </xf>
    <xf numFmtId="0" fontId="50" fillId="0" borderId="215" xfId="0" applyFont="1" applyBorder="1" applyAlignment="1">
      <alignment horizontal="center" vertical="center"/>
    </xf>
    <xf numFmtId="0" fontId="51" fillId="0" borderId="181" xfId="0" applyFont="1" applyBorder="1" applyAlignment="1">
      <alignment horizontal="center"/>
    </xf>
    <xf numFmtId="3" fontId="50" fillId="0" borderId="189" xfId="0" applyNumberFormat="1" applyFont="1" applyBorder="1" applyAlignment="1">
      <alignment horizontal="justify" vertical="justify" wrapText="1"/>
    </xf>
    <xf numFmtId="0" fontId="51" fillId="0" borderId="198" xfId="0" applyFont="1" applyBorder="1" applyAlignment="1">
      <alignment horizontal="center"/>
    </xf>
    <xf numFmtId="0" fontId="54" fillId="0" borderId="184" xfId="0" applyFont="1" applyBorder="1" applyAlignment="1">
      <alignment horizontal="left" vertical="center"/>
    </xf>
    <xf numFmtId="0" fontId="51" fillId="0" borderId="183" xfId="0" applyFont="1" applyBorder="1" applyAlignment="1">
      <alignment horizontal="center"/>
    </xf>
    <xf numFmtId="3" fontId="50" fillId="0" borderId="189" xfId="0" applyNumberFormat="1" applyFont="1" applyBorder="1" applyAlignment="1">
      <alignment horizontal="justify" vertical="center" wrapText="1"/>
    </xf>
    <xf numFmtId="0" fontId="50" fillId="0" borderId="198" xfId="0" applyFont="1" applyBorder="1" applyAlignment="1">
      <alignment horizontal="center" vertical="center"/>
    </xf>
    <xf numFmtId="0" fontId="51" fillId="0" borderId="215" xfId="0" applyFont="1" applyBorder="1" applyAlignment="1">
      <alignment horizontal="center"/>
    </xf>
    <xf numFmtId="3" fontId="50" fillId="0" borderId="184" xfId="0" quotePrefix="1" applyNumberFormat="1" applyFont="1" applyBorder="1"/>
    <xf numFmtId="3" fontId="50" fillId="0" borderId="202" xfId="0" applyNumberFormat="1" applyFont="1" applyBorder="1" applyAlignment="1">
      <alignment horizontal="justify" vertical="justify" wrapText="1"/>
    </xf>
    <xf numFmtId="3" fontId="51" fillId="0" borderId="135" xfId="0" applyNumberFormat="1" applyFont="1" applyBorder="1" applyAlignment="1">
      <alignment horizontal="center"/>
    </xf>
    <xf numFmtId="3" fontId="50" fillId="0" borderId="222" xfId="0" quotePrefix="1" applyNumberFormat="1" applyFont="1" applyBorder="1" applyAlignment="1">
      <alignment horizontal="left" wrapText="1"/>
    </xf>
    <xf numFmtId="0" fontId="50" fillId="0" borderId="223" xfId="0" applyFont="1" applyBorder="1" applyAlignment="1">
      <alignment horizontal="center"/>
    </xf>
    <xf numFmtId="3" fontId="50" fillId="0" borderId="224" xfId="0" quotePrefix="1" applyNumberFormat="1" applyFont="1" applyBorder="1" applyAlignment="1">
      <alignment horizontal="left" wrapText="1"/>
    </xf>
    <xf numFmtId="0" fontId="50" fillId="0" borderId="225" xfId="0" applyFont="1" applyBorder="1" applyAlignment="1">
      <alignment horizontal="center"/>
    </xf>
    <xf numFmtId="3" fontId="50" fillId="0" borderId="226" xfId="0" quotePrefix="1" applyNumberFormat="1" applyFont="1" applyBorder="1" applyAlignment="1">
      <alignment horizontal="left" wrapText="1"/>
    </xf>
    <xf numFmtId="0" fontId="50" fillId="0" borderId="227" xfId="0" applyFont="1" applyBorder="1" applyAlignment="1">
      <alignment horizontal="center"/>
    </xf>
    <xf numFmtId="0" fontId="51" fillId="54" borderId="208" xfId="0" applyFont="1" applyFill="1" applyBorder="1" applyAlignment="1">
      <alignment horizontal="center" vertical="center" wrapText="1"/>
    </xf>
    <xf numFmtId="164" fontId="50" fillId="0" borderId="24" xfId="98" applyFont="1" applyBorder="1" applyAlignment="1">
      <alignment horizontal="center"/>
    </xf>
    <xf numFmtId="164" fontId="48" fillId="63" borderId="79" xfId="98" applyFont="1" applyFill="1" applyBorder="1" applyAlignment="1">
      <alignment horizontal="center"/>
    </xf>
    <xf numFmtId="0" fontId="83" fillId="67" borderId="172" xfId="0" applyFont="1" applyFill="1" applyBorder="1" applyAlignment="1">
      <alignment horizontal="center" vertical="center" wrapText="1"/>
    </xf>
    <xf numFmtId="0" fontId="84" fillId="0" borderId="0" xfId="0" applyFont="1" applyAlignment="1">
      <alignment horizontal="left"/>
    </xf>
    <xf numFmtId="169" fontId="84" fillId="0" borderId="0" xfId="0" applyNumberFormat="1" applyFont="1"/>
    <xf numFmtId="169" fontId="83" fillId="67" borderId="172" xfId="0" applyNumberFormat="1" applyFont="1" applyFill="1" applyBorder="1" applyAlignment="1">
      <alignment horizontal="center" vertical="center" wrapText="1"/>
    </xf>
    <xf numFmtId="0" fontId="7" fillId="68" borderId="24" xfId="92" applyFill="1" applyBorder="1"/>
    <xf numFmtId="0" fontId="50" fillId="68" borderId="24" xfId="92" applyFont="1" applyFill="1" applyBorder="1"/>
    <xf numFmtId="0" fontId="1" fillId="68" borderId="24" xfId="92" applyFont="1" applyFill="1" applyBorder="1"/>
    <xf numFmtId="0" fontId="3" fillId="68" borderId="24" xfId="92" applyFont="1" applyFill="1" applyBorder="1"/>
    <xf numFmtId="49" fontId="1" fillId="0" borderId="24" xfId="92" applyNumberFormat="1" applyFont="1" applyBorder="1" applyAlignment="1">
      <alignment horizontal="left"/>
    </xf>
    <xf numFmtId="3" fontId="50" fillId="69" borderId="103" xfId="0" applyNumberFormat="1" applyFont="1" applyFill="1" applyBorder="1" applyAlignment="1">
      <alignment vertical="center"/>
    </xf>
    <xf numFmtId="3" fontId="50" fillId="64" borderId="191" xfId="0" applyNumberFormat="1" applyFont="1" applyFill="1" applyBorder="1" applyAlignment="1">
      <alignment horizontal="left" wrapText="1"/>
    </xf>
    <xf numFmtId="3" fontId="50" fillId="53" borderId="191" xfId="0" applyNumberFormat="1" applyFont="1" applyFill="1" applyBorder="1" applyAlignment="1">
      <alignment horizontal="left"/>
    </xf>
    <xf numFmtId="3" fontId="50" fillId="53" borderId="191" xfId="0" applyNumberFormat="1" applyFont="1" applyFill="1" applyBorder="1" applyAlignment="1">
      <alignment horizontal="left" vertical="center" wrapText="1"/>
    </xf>
    <xf numFmtId="0" fontId="50" fillId="53" borderId="191" xfId="0" applyFont="1" applyFill="1" applyBorder="1" applyAlignment="1">
      <alignment horizontal="left"/>
    </xf>
    <xf numFmtId="3" fontId="50" fillId="53" borderId="193" xfId="0" applyNumberFormat="1" applyFont="1" applyFill="1" applyBorder="1" applyAlignment="1">
      <alignment wrapText="1"/>
    </xf>
    <xf numFmtId="3" fontId="50" fillId="53" borderId="191" xfId="0" applyNumberFormat="1" applyFont="1" applyFill="1" applyBorder="1"/>
    <xf numFmtId="0" fontId="50" fillId="53" borderId="191" xfId="0" applyFont="1" applyFill="1" applyBorder="1"/>
    <xf numFmtId="167" fontId="50" fillId="53" borderId="89" xfId="0" applyNumberFormat="1" applyFont="1" applyFill="1" applyBorder="1" applyAlignment="1">
      <alignment horizontal="center"/>
    </xf>
    <xf numFmtId="3" fontId="50" fillId="69" borderId="103" xfId="0" applyNumberFormat="1" applyFont="1" applyFill="1" applyBorder="1" applyAlignment="1">
      <alignment horizontal="left"/>
    </xf>
    <xf numFmtId="3" fontId="50" fillId="69" borderId="103" xfId="0" applyNumberFormat="1" applyFont="1" applyFill="1" applyBorder="1" applyAlignment="1">
      <alignment horizontal="left" wrapText="1"/>
    </xf>
    <xf numFmtId="3" fontId="50" fillId="69" borderId="14" xfId="0" applyNumberFormat="1" applyFont="1" applyFill="1" applyBorder="1" applyAlignment="1">
      <alignment horizontal="left"/>
    </xf>
    <xf numFmtId="3" fontId="50" fillId="69" borderId="109" xfId="0" applyNumberFormat="1" applyFont="1" applyFill="1" applyBorder="1" applyAlignment="1">
      <alignment horizontal="left" wrapText="1"/>
    </xf>
    <xf numFmtId="3" fontId="50" fillId="69" borderId="88" xfId="0" applyNumberFormat="1" applyFont="1" applyFill="1" applyBorder="1" applyAlignment="1">
      <alignment vertical="center"/>
    </xf>
    <xf numFmtId="3" fontId="50" fillId="69" borderId="88" xfId="0" quotePrefix="1" applyNumberFormat="1" applyFont="1" applyFill="1" applyBorder="1" applyAlignment="1">
      <alignment wrapText="1"/>
    </xf>
    <xf numFmtId="3" fontId="50" fillId="69" borderId="103" xfId="0" applyNumberFormat="1" applyFont="1" applyFill="1" applyBorder="1"/>
    <xf numFmtId="3" fontId="50" fillId="69" borderId="119" xfId="0" applyNumberFormat="1" applyFont="1" applyFill="1" applyBorder="1" applyAlignment="1">
      <alignment horizontal="center" wrapText="1"/>
    </xf>
    <xf numFmtId="3" fontId="50" fillId="69" borderId="191" xfId="0" applyNumberFormat="1" applyFont="1" applyFill="1" applyBorder="1" applyAlignment="1">
      <alignment horizontal="left" vertical="center" wrapText="1"/>
    </xf>
    <xf numFmtId="3" fontId="50" fillId="69" borderId="191" xfId="0" quotePrefix="1" applyNumberFormat="1" applyFont="1" applyFill="1" applyBorder="1" applyAlignment="1">
      <alignment horizontal="left" wrapText="1"/>
    </xf>
    <xf numFmtId="3" fontId="50" fillId="69" borderId="191" xfId="0" applyNumberFormat="1" applyFont="1" applyFill="1" applyBorder="1" applyAlignment="1">
      <alignment wrapText="1"/>
    </xf>
    <xf numFmtId="3" fontId="54" fillId="59" borderId="191" xfId="0" applyNumberFormat="1" applyFont="1" applyFill="1" applyBorder="1"/>
    <xf numFmtId="3" fontId="50" fillId="59" borderId="191" xfId="0" quotePrefix="1" applyNumberFormat="1" applyFont="1" applyFill="1" applyBorder="1"/>
    <xf numFmtId="3" fontId="50" fillId="59" borderId="193" xfId="0" quotePrefix="1" applyNumberFormat="1" applyFont="1" applyFill="1" applyBorder="1"/>
    <xf numFmtId="167" fontId="50" fillId="64" borderId="119" xfId="0" applyNumberFormat="1" applyFont="1" applyFill="1" applyBorder="1" applyAlignment="1">
      <alignment horizontal="center" wrapText="1"/>
    </xf>
    <xf numFmtId="167" fontId="50" fillId="64" borderId="130" xfId="0" applyNumberFormat="1" applyFont="1" applyFill="1" applyBorder="1" applyAlignment="1">
      <alignment horizontal="center" wrapText="1"/>
    </xf>
    <xf numFmtId="3" fontId="50" fillId="64" borderId="109" xfId="0" applyNumberFormat="1" applyFont="1" applyFill="1" applyBorder="1" applyAlignment="1">
      <alignment horizontal="left"/>
    </xf>
    <xf numFmtId="3" fontId="50" fillId="64" borderId="107" xfId="0" applyNumberFormat="1" applyFont="1" applyFill="1" applyBorder="1" applyAlignment="1">
      <alignment vertical="center" wrapText="1"/>
    </xf>
    <xf numFmtId="3" fontId="50" fillId="64" borderId="88" xfId="0" applyNumberFormat="1" applyFont="1" applyFill="1" applyBorder="1"/>
    <xf numFmtId="0" fontId="50" fillId="0" borderId="94" xfId="0" applyFont="1" applyBorder="1" applyAlignment="1">
      <alignment horizontal="left" vertical="center"/>
    </xf>
    <xf numFmtId="164" fontId="0" fillId="0" borderId="0" xfId="0" applyNumberFormat="1"/>
    <xf numFmtId="0" fontId="85" fillId="0" borderId="0" xfId="0" applyFont="1" applyAlignment="1">
      <alignment vertical="center" wrapText="1"/>
    </xf>
    <xf numFmtId="0" fontId="51" fillId="57" borderId="90" xfId="0" applyFont="1" applyFill="1" applyBorder="1" applyAlignment="1">
      <alignment horizontal="center" vertical="center"/>
    </xf>
    <xf numFmtId="3" fontId="50" fillId="0" borderId="96" xfId="0" applyNumberFormat="1" applyFont="1" applyBorder="1" applyAlignment="1">
      <alignment horizontal="center" vertical="center"/>
    </xf>
    <xf numFmtId="0" fontId="36" fillId="70" borderId="24" xfId="0" applyFont="1" applyFill="1" applyBorder="1" applyAlignment="1">
      <alignment horizontal="center" vertical="center" wrapText="1"/>
    </xf>
    <xf numFmtId="172" fontId="36" fillId="70" borderId="24" xfId="0" applyNumberFormat="1"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172" fontId="1" fillId="0" borderId="24" xfId="0" applyNumberFormat="1" applyFont="1" applyBorder="1" applyAlignment="1">
      <alignment vertical="center" wrapText="1"/>
    </xf>
    <xf numFmtId="1" fontId="1" fillId="0" borderId="24" xfId="0" applyNumberFormat="1" applyFont="1" applyBorder="1" applyAlignment="1">
      <alignment horizontal="center" vertical="center" wrapText="1"/>
    </xf>
    <xf numFmtId="172" fontId="1" fillId="0" borderId="24"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164" fontId="1" fillId="0" borderId="24" xfId="98" applyFont="1" applyFill="1" applyBorder="1" applyAlignment="1">
      <alignment vertical="center" wrapText="1"/>
    </xf>
    <xf numFmtId="0" fontId="50" fillId="0" borderId="24" xfId="0" applyFont="1" applyBorder="1" applyAlignment="1">
      <alignment vertical="center" wrapText="1"/>
    </xf>
    <xf numFmtId="0" fontId="86" fillId="0" borderId="24" xfId="0" applyFont="1" applyBorder="1" applyAlignment="1">
      <alignment vertical="center" wrapText="1"/>
    </xf>
    <xf numFmtId="14" fontId="86" fillId="0" borderId="24" xfId="0" applyNumberFormat="1" applyFont="1" applyBorder="1" applyAlignment="1">
      <alignment vertical="center" wrapText="1"/>
    </xf>
    <xf numFmtId="14" fontId="1" fillId="0" borderId="24" xfId="0" applyNumberFormat="1" applyFont="1" applyBorder="1" applyAlignment="1">
      <alignment vertical="center" wrapText="1"/>
    </xf>
    <xf numFmtId="0" fontId="86" fillId="0" borderId="24" xfId="0" applyFont="1" applyBorder="1" applyAlignment="1">
      <alignment horizontal="center" vertical="center" wrapText="1"/>
    </xf>
    <xf numFmtId="14" fontId="86" fillId="0" borderId="24" xfId="0" applyNumberFormat="1" applyFont="1" applyBorder="1" applyAlignment="1">
      <alignment horizontal="center" vertical="center" wrapText="1"/>
    </xf>
    <xf numFmtId="3" fontId="49" fillId="52" borderId="13" xfId="0" applyNumberFormat="1" applyFont="1" applyFill="1" applyBorder="1" applyAlignment="1">
      <alignment horizontal="center" vertical="center"/>
    </xf>
    <xf numFmtId="0" fontId="50" fillId="59" borderId="91" xfId="0" applyFont="1" applyFill="1" applyBorder="1" applyAlignment="1">
      <alignment horizontal="center"/>
    </xf>
    <xf numFmtId="3" fontId="50" fillId="0" borderId="0" xfId="0" applyNumberFormat="1" applyFont="1" applyAlignment="1">
      <alignment horizontal="center" vertical="center"/>
    </xf>
    <xf numFmtId="3" fontId="51" fillId="59" borderId="0" xfId="0" applyNumberFormat="1" applyFont="1" applyFill="1" applyAlignment="1">
      <alignment horizontal="center" vertical="center"/>
    </xf>
    <xf numFmtId="164" fontId="51" fillId="59" borderId="33" xfId="98" applyFont="1" applyFill="1" applyBorder="1" applyAlignment="1">
      <alignment horizontal="center" wrapText="1"/>
    </xf>
    <xf numFmtId="0" fontId="50" fillId="0" borderId="178" xfId="0" applyFont="1" applyBorder="1" applyAlignment="1">
      <alignment horizontal="left" vertical="center"/>
    </xf>
    <xf numFmtId="167" fontId="50" fillId="0" borderId="126" xfId="0" applyNumberFormat="1" applyFont="1" applyBorder="1" applyAlignment="1">
      <alignment horizontal="center" vertical="center"/>
    </xf>
    <xf numFmtId="3" fontId="50" fillId="0" borderId="179" xfId="0" applyNumberFormat="1" applyFont="1" applyBorder="1" applyAlignment="1">
      <alignment horizontal="center" vertical="center"/>
    </xf>
    <xf numFmtId="3" fontId="50" fillId="0" borderId="9" xfId="0" applyNumberFormat="1" applyFont="1" applyBorder="1" applyAlignment="1">
      <alignment horizontal="center" vertical="center"/>
    </xf>
    <xf numFmtId="3" fontId="51" fillId="0" borderId="183" xfId="0" applyNumberFormat="1" applyFont="1" applyBorder="1" applyAlignment="1">
      <alignment horizontal="center" vertical="center"/>
    </xf>
    <xf numFmtId="3" fontId="50" fillId="0" borderId="192" xfId="0" applyNumberFormat="1" applyFont="1" applyBorder="1" applyAlignment="1">
      <alignment horizontal="center" vertical="center"/>
    </xf>
    <xf numFmtId="3" fontId="51" fillId="59" borderId="196" xfId="0" applyNumberFormat="1" applyFont="1" applyFill="1" applyBorder="1" applyAlignment="1">
      <alignment horizontal="center" vertical="center" wrapText="1"/>
    </xf>
    <xf numFmtId="0" fontId="50" fillId="59" borderId="192" xfId="0" applyFont="1" applyFill="1" applyBorder="1" applyAlignment="1">
      <alignment horizontal="center"/>
    </xf>
    <xf numFmtId="3" fontId="51" fillId="59" borderId="208" xfId="0" applyNumberFormat="1" applyFont="1" applyFill="1" applyBorder="1" applyAlignment="1">
      <alignment horizontal="center" vertical="center" wrapText="1"/>
    </xf>
    <xf numFmtId="3" fontId="31" fillId="59" borderId="0" xfId="0" applyNumberFormat="1" applyFont="1" applyFill="1" applyAlignment="1">
      <alignment horizontal="center" vertical="center"/>
    </xf>
    <xf numFmtId="3" fontId="51" fillId="0" borderId="0" xfId="0" applyNumberFormat="1" applyFont="1" applyAlignment="1">
      <alignment horizontal="left" vertical="center"/>
    </xf>
    <xf numFmtId="164" fontId="51" fillId="59" borderId="205" xfId="98" applyFont="1" applyFill="1" applyBorder="1" applyAlignment="1">
      <alignment horizontal="center" vertical="center" wrapText="1"/>
    </xf>
    <xf numFmtId="3" fontId="51" fillId="0" borderId="0" xfId="0" applyNumberFormat="1" applyFont="1" applyAlignment="1">
      <alignment horizontal="left" vertical="center" wrapText="1"/>
    </xf>
    <xf numFmtId="3" fontId="50" fillId="0" borderId="0" xfId="0" applyNumberFormat="1" applyFont="1" applyAlignment="1">
      <alignment horizontal="center" vertical="center" wrapText="1"/>
    </xf>
    <xf numFmtId="3" fontId="51" fillId="0" borderId="0" xfId="0" applyNumberFormat="1" applyFont="1" applyAlignment="1">
      <alignment horizontal="center" vertical="center" wrapText="1"/>
    </xf>
    <xf numFmtId="3" fontId="51" fillId="59" borderId="22" xfId="0" applyNumberFormat="1" applyFont="1" applyFill="1" applyBorder="1" applyAlignment="1">
      <alignment horizontal="center" vertical="center" wrapText="1"/>
    </xf>
    <xf numFmtId="3" fontId="51" fillId="59" borderId="50" xfId="0" applyNumberFormat="1" applyFont="1" applyFill="1" applyBorder="1" applyAlignment="1">
      <alignment horizontal="center" vertical="center" wrapText="1"/>
    </xf>
    <xf numFmtId="3" fontId="51" fillId="0" borderId="43" xfId="0" applyNumberFormat="1" applyFont="1" applyBorder="1" applyAlignment="1">
      <alignment horizontal="left" vertical="center" wrapText="1"/>
    </xf>
    <xf numFmtId="3" fontId="50" fillId="0" borderId="44" xfId="0" applyNumberFormat="1" applyFont="1" applyBorder="1" applyAlignment="1">
      <alignment horizontal="center" vertical="center" wrapText="1"/>
    </xf>
    <xf numFmtId="3" fontId="51" fillId="0" borderId="229" xfId="0" applyNumberFormat="1" applyFont="1" applyBorder="1" applyAlignment="1">
      <alignment horizontal="left" vertical="center" wrapText="1"/>
    </xf>
    <xf numFmtId="3" fontId="50" fillId="0" borderId="230" xfId="0" applyNumberFormat="1" applyFont="1" applyBorder="1" applyAlignment="1">
      <alignment horizontal="center" vertical="center" wrapText="1"/>
    </xf>
    <xf numFmtId="3" fontId="51" fillId="0" borderId="231" xfId="0" applyNumberFormat="1" applyFont="1" applyBorder="1" applyAlignment="1">
      <alignment horizontal="center" vertical="center" wrapText="1"/>
    </xf>
    <xf numFmtId="0" fontId="50" fillId="0" borderId="110" xfId="0" applyFont="1" applyBorder="1" applyAlignment="1">
      <alignment horizontal="center" vertical="center"/>
    </xf>
    <xf numFmtId="3" fontId="51" fillId="59" borderId="0" xfId="0" applyNumberFormat="1" applyFont="1" applyFill="1" applyAlignment="1">
      <alignment horizontal="center" vertical="center" wrapText="1"/>
    </xf>
    <xf numFmtId="3" fontId="51" fillId="0" borderId="14" xfId="0" applyNumberFormat="1" applyFont="1" applyBorder="1" applyAlignment="1">
      <alignment horizontal="left" vertical="center" wrapText="1"/>
    </xf>
    <xf numFmtId="3" fontId="51" fillId="0" borderId="17" xfId="0" applyNumberFormat="1" applyFont="1" applyBorder="1" applyAlignment="1">
      <alignment horizontal="center" vertical="center" wrapText="1"/>
    </xf>
    <xf numFmtId="0" fontId="27" fillId="0" borderId="263" xfId="0" applyFont="1" applyBorder="1" applyAlignment="1">
      <alignment horizontal="center" vertical="center"/>
    </xf>
    <xf numFmtId="3" fontId="51" fillId="59" borderId="17" xfId="0" applyNumberFormat="1" applyFont="1" applyFill="1" applyBorder="1" applyAlignment="1">
      <alignment horizontal="center" vertical="center" wrapText="1"/>
    </xf>
    <xf numFmtId="3" fontId="51" fillId="0" borderId="243" xfId="0" applyNumberFormat="1" applyFont="1" applyBorder="1" applyAlignment="1">
      <alignment horizontal="center" vertical="center" wrapText="1"/>
    </xf>
    <xf numFmtId="3" fontId="51" fillId="59" borderId="243" xfId="0" applyNumberFormat="1" applyFont="1" applyFill="1" applyBorder="1" applyAlignment="1">
      <alignment horizontal="center" vertical="center" wrapText="1"/>
    </xf>
    <xf numFmtId="3" fontId="50" fillId="0" borderId="109" xfId="0" applyNumberFormat="1" applyFont="1" applyBorder="1" applyAlignment="1">
      <alignment horizontal="left" vertical="center"/>
    </xf>
    <xf numFmtId="3" fontId="51" fillId="19" borderId="266" xfId="0" applyNumberFormat="1" applyFont="1" applyFill="1" applyBorder="1" applyAlignment="1">
      <alignment horizontal="center"/>
    </xf>
    <xf numFmtId="3" fontId="51" fillId="19" borderId="267" xfId="0" applyNumberFormat="1" applyFont="1" applyFill="1" applyBorder="1" applyAlignment="1">
      <alignment horizontal="center"/>
    </xf>
    <xf numFmtId="0" fontId="54" fillId="0" borderId="203" xfId="0" applyFont="1" applyBorder="1" applyAlignment="1">
      <alignment horizontal="right" wrapText="1"/>
    </xf>
    <xf numFmtId="3" fontId="50" fillId="0" borderId="268" xfId="0" applyNumberFormat="1" applyFont="1" applyBorder="1" applyAlignment="1">
      <alignment horizontal="center"/>
    </xf>
    <xf numFmtId="0" fontId="50" fillId="0" borderId="203" xfId="0" applyFont="1" applyBorder="1" applyAlignment="1">
      <alignment horizontal="right"/>
    </xf>
    <xf numFmtId="3" fontId="50" fillId="0" borderId="145" xfId="0" applyNumberFormat="1" applyFont="1" applyBorder="1" applyAlignment="1">
      <alignment horizontal="center"/>
    </xf>
    <xf numFmtId="0" fontId="50" fillId="0" borderId="269" xfId="0" applyFont="1" applyBorder="1" applyAlignment="1">
      <alignment horizontal="right" wrapText="1"/>
    </xf>
    <xf numFmtId="167" fontId="50" fillId="0" borderId="270" xfId="0" applyNumberFormat="1" applyFont="1" applyBorder="1" applyAlignment="1">
      <alignment horizontal="center"/>
    </xf>
    <xf numFmtId="3" fontId="50" fillId="0" borderId="271" xfId="0" applyNumberFormat="1" applyFont="1" applyBorder="1" applyAlignment="1">
      <alignment horizontal="center"/>
    </xf>
    <xf numFmtId="3" fontId="50" fillId="0" borderId="272" xfId="0" applyNumberFormat="1" applyFont="1" applyBorder="1" applyAlignment="1">
      <alignment horizontal="center"/>
    </xf>
    <xf numFmtId="0" fontId="50" fillId="0" borderId="273" xfId="0" applyFont="1" applyBorder="1" applyAlignment="1">
      <alignment horizontal="left" wrapText="1"/>
    </xf>
    <xf numFmtId="3" fontId="53" fillId="0" borderId="274" xfId="0" applyNumberFormat="1" applyFont="1" applyBorder="1" applyAlignment="1">
      <alignment horizontal="center" wrapText="1"/>
    </xf>
    <xf numFmtId="3" fontId="50" fillId="0" borderId="146" xfId="0" applyNumberFormat="1" applyFont="1" applyBorder="1" applyAlignment="1">
      <alignment horizontal="center"/>
    </xf>
    <xf numFmtId="3" fontId="49" fillId="52" borderId="276" xfId="0" applyNumberFormat="1" applyFont="1" applyFill="1" applyBorder="1" applyAlignment="1">
      <alignment horizontal="center"/>
    </xf>
    <xf numFmtId="0" fontId="50" fillId="59" borderId="90" xfId="0" applyFont="1" applyFill="1" applyBorder="1" applyAlignment="1">
      <alignment horizontal="center"/>
    </xf>
    <xf numFmtId="0" fontId="50" fillId="59" borderId="15" xfId="0" applyFont="1" applyFill="1" applyBorder="1" applyAlignment="1">
      <alignment horizontal="center"/>
    </xf>
    <xf numFmtId="3" fontId="51" fillId="59" borderId="15" xfId="0" applyNumberFormat="1" applyFont="1" applyFill="1" applyBorder="1" applyAlignment="1">
      <alignment horizontal="center" vertical="center" wrapText="1"/>
    </xf>
    <xf numFmtId="0" fontId="50" fillId="0" borderId="229" xfId="0" applyFont="1" applyBorder="1"/>
    <xf numFmtId="3" fontId="50" fillId="0" borderId="230" xfId="0" applyNumberFormat="1" applyFont="1" applyBorder="1" applyAlignment="1">
      <alignment horizontal="center"/>
    </xf>
    <xf numFmtId="3" fontId="50" fillId="59" borderId="243" xfId="0" applyNumberFormat="1" applyFont="1" applyFill="1" applyBorder="1" applyAlignment="1">
      <alignment horizontal="center"/>
    </xf>
    <xf numFmtId="0" fontId="0" fillId="53" borderId="0" xfId="0" applyFill="1"/>
    <xf numFmtId="0" fontId="90" fillId="53" borderId="0" xfId="0" applyFont="1" applyFill="1" applyAlignment="1">
      <alignment horizontal="justify" vertical="center"/>
    </xf>
    <xf numFmtId="0" fontId="93" fillId="71" borderId="242" xfId="0" applyFont="1" applyFill="1" applyBorder="1" applyAlignment="1">
      <alignment horizontal="center" vertical="center"/>
    </xf>
    <xf numFmtId="0" fontId="93" fillId="71" borderId="244" xfId="0" applyFont="1" applyFill="1" applyBorder="1" applyAlignment="1">
      <alignment horizontal="center" vertical="center"/>
    </xf>
    <xf numFmtId="0" fontId="93" fillId="71" borderId="245" xfId="0" applyFont="1" applyFill="1" applyBorder="1" applyAlignment="1">
      <alignment horizontal="center" vertical="center"/>
    </xf>
    <xf numFmtId="0" fontId="93" fillId="71" borderId="246" xfId="0" applyFont="1" applyFill="1" applyBorder="1" applyAlignment="1">
      <alignment horizontal="center" vertical="center"/>
    </xf>
    <xf numFmtId="0" fontId="36" fillId="71" borderId="240" xfId="0" applyFont="1" applyFill="1" applyBorder="1" applyAlignment="1">
      <alignment vertical="center"/>
    </xf>
    <xf numFmtId="173" fontId="49" fillId="71" borderId="254" xfId="0" applyNumberFormat="1" applyFont="1" applyFill="1" applyBorder="1" applyAlignment="1">
      <alignment horizontal="center" vertical="center"/>
    </xf>
    <xf numFmtId="9" fontId="49" fillId="71" borderId="255" xfId="99" applyFont="1" applyFill="1" applyBorder="1" applyAlignment="1">
      <alignment horizontal="center" vertical="center"/>
    </xf>
    <xf numFmtId="3" fontId="49" fillId="71" borderId="255" xfId="0" applyNumberFormat="1" applyFont="1" applyFill="1" applyBorder="1" applyAlignment="1">
      <alignment horizontal="center" vertical="center"/>
    </xf>
    <xf numFmtId="3" fontId="49" fillId="71" borderId="256" xfId="0" applyNumberFormat="1" applyFont="1" applyFill="1" applyBorder="1" applyAlignment="1">
      <alignment horizontal="center" vertical="center"/>
    </xf>
    <xf numFmtId="4" fontId="49" fillId="71" borderId="255" xfId="0" applyNumberFormat="1" applyFont="1" applyFill="1" applyBorder="1" applyAlignment="1">
      <alignment horizontal="center" vertical="center"/>
    </xf>
    <xf numFmtId="0" fontId="75" fillId="53" borderId="248" xfId="0" applyFont="1" applyFill="1" applyBorder="1" applyAlignment="1">
      <alignment vertical="center"/>
    </xf>
    <xf numFmtId="173" fontId="0" fillId="53" borderId="249" xfId="0" applyNumberFormat="1" applyFill="1" applyBorder="1" applyAlignment="1">
      <alignment horizontal="center" vertical="center"/>
    </xf>
    <xf numFmtId="0" fontId="0" fillId="53" borderId="250" xfId="0" applyFill="1" applyBorder="1" applyAlignment="1">
      <alignment horizontal="center" vertical="center"/>
    </xf>
    <xf numFmtId="3" fontId="0" fillId="53" borderId="249" xfId="0" applyNumberFormat="1" applyFill="1" applyBorder="1" applyAlignment="1">
      <alignment horizontal="center" vertical="center"/>
    </xf>
    <xf numFmtId="3" fontId="0" fillId="53" borderId="248" xfId="0" applyNumberFormat="1" applyFill="1" applyBorder="1" applyAlignment="1">
      <alignment horizontal="center" vertical="center"/>
    </xf>
    <xf numFmtId="3" fontId="0" fillId="53" borderId="251" xfId="0" applyNumberFormat="1" applyFill="1" applyBorder="1" applyAlignment="1">
      <alignment horizontal="center" vertical="center"/>
    </xf>
    <xf numFmtId="2" fontId="0" fillId="53" borderId="251" xfId="0" applyNumberFormat="1" applyFill="1" applyBorder="1" applyAlignment="1">
      <alignment horizontal="center" vertical="center"/>
    </xf>
    <xf numFmtId="0" fontId="75" fillId="53" borderId="257" xfId="0" applyFont="1" applyFill="1" applyBorder="1" applyAlignment="1">
      <alignment vertical="center"/>
    </xf>
    <xf numFmtId="173" fontId="0" fillId="53" borderId="258" xfId="0" applyNumberFormat="1" applyFill="1" applyBorder="1" applyAlignment="1">
      <alignment horizontal="center" vertical="center"/>
    </xf>
    <xf numFmtId="0" fontId="0" fillId="53" borderId="81" xfId="0" applyFill="1" applyBorder="1" applyAlignment="1">
      <alignment horizontal="center" vertical="center"/>
    </xf>
    <xf numFmtId="3" fontId="0" fillId="53" borderId="258" xfId="0" applyNumberFormat="1" applyFill="1" applyBorder="1" applyAlignment="1">
      <alignment horizontal="center" vertical="center"/>
    </xf>
    <xf numFmtId="3" fontId="0" fillId="53" borderId="257" xfId="0" applyNumberFormat="1" applyFill="1" applyBorder="1" applyAlignment="1">
      <alignment horizontal="center" vertical="center"/>
    </xf>
    <xf numFmtId="3" fontId="0" fillId="53" borderId="259" xfId="0" applyNumberFormat="1" applyFill="1" applyBorder="1" applyAlignment="1">
      <alignment horizontal="center" vertical="center"/>
    </xf>
    <xf numFmtId="2" fontId="0" fillId="53" borderId="259" xfId="0" applyNumberFormat="1" applyFill="1" applyBorder="1" applyAlignment="1">
      <alignment horizontal="center" vertical="center"/>
    </xf>
    <xf numFmtId="0" fontId="75" fillId="53" borderId="257" xfId="0" applyFont="1" applyFill="1" applyBorder="1" applyAlignment="1">
      <alignment vertical="center" wrapText="1"/>
    </xf>
    <xf numFmtId="0" fontId="75" fillId="53" borderId="200" xfId="0" applyFont="1" applyFill="1" applyBorder="1" applyAlignment="1">
      <alignment vertical="center" wrapText="1"/>
    </xf>
    <xf numFmtId="173" fontId="0" fillId="53" borderId="252" xfId="0" applyNumberFormat="1" applyFill="1" applyBorder="1" applyAlignment="1">
      <alignment horizontal="center" vertical="center"/>
    </xf>
    <xf numFmtId="0" fontId="0" fillId="53" borderId="84" xfId="0" applyFill="1" applyBorder="1" applyAlignment="1">
      <alignment horizontal="center" vertical="center"/>
    </xf>
    <xf numFmtId="3" fontId="0" fillId="53" borderId="252" xfId="0" applyNumberFormat="1" applyFill="1" applyBorder="1" applyAlignment="1">
      <alignment horizontal="center" vertical="center"/>
    </xf>
    <xf numFmtId="3" fontId="0" fillId="53" borderId="200" xfId="0" applyNumberFormat="1" applyFill="1" applyBorder="1" applyAlignment="1">
      <alignment horizontal="center" vertical="center"/>
    </xf>
    <xf numFmtId="3" fontId="0" fillId="53" borderId="253" xfId="0" applyNumberFormat="1" applyFill="1" applyBorder="1" applyAlignment="1">
      <alignment horizontal="center" vertical="center"/>
    </xf>
    <xf numFmtId="2" fontId="0" fillId="53" borderId="253" xfId="0" applyNumberFormat="1" applyFill="1" applyBorder="1" applyAlignment="1">
      <alignment horizontal="center" vertical="center"/>
    </xf>
    <xf numFmtId="2" fontId="0" fillId="53" borderId="81" xfId="0" applyNumberFormat="1" applyFill="1" applyBorder="1" applyAlignment="1">
      <alignment horizontal="center" vertical="center"/>
    </xf>
    <xf numFmtId="0" fontId="75" fillId="53" borderId="200" xfId="0" applyFont="1" applyFill="1" applyBorder="1" applyAlignment="1">
      <alignment vertical="center"/>
    </xf>
    <xf numFmtId="3" fontId="51" fillId="54" borderId="45" xfId="0" applyNumberFormat="1" applyFont="1" applyFill="1" applyBorder="1" applyAlignment="1">
      <alignment horizontal="center" vertical="center" wrapText="1"/>
    </xf>
    <xf numFmtId="0" fontId="67" fillId="55" borderId="159" xfId="0" applyFont="1" applyFill="1" applyBorder="1" applyAlignment="1">
      <alignment horizontal="center" vertical="center" wrapText="1"/>
    </xf>
    <xf numFmtId="0" fontId="50" fillId="0" borderId="96" xfId="0" applyFont="1" applyBorder="1" applyAlignment="1">
      <alignment horizontal="center" vertical="center"/>
    </xf>
    <xf numFmtId="0" fontId="50" fillId="0" borderId="15" xfId="0" applyFont="1" applyBorder="1" applyAlignment="1">
      <alignment horizontal="center" vertical="center"/>
    </xf>
    <xf numFmtId="0" fontId="50" fillId="0" borderId="99" xfId="0" applyFont="1" applyBorder="1" applyAlignment="1">
      <alignment horizontal="center" vertical="center"/>
    </xf>
    <xf numFmtId="0" fontId="50" fillId="0" borderId="262" xfId="0" applyFont="1" applyBorder="1" applyAlignment="1">
      <alignment horizontal="center" vertical="center"/>
    </xf>
    <xf numFmtId="0" fontId="50" fillId="0" borderId="260" xfId="0" applyFont="1" applyBorder="1" applyAlignment="1">
      <alignment horizontal="center" vertical="center"/>
    </xf>
    <xf numFmtId="0" fontId="50" fillId="0" borderId="261" xfId="0" applyFont="1" applyBorder="1" applyAlignment="1">
      <alignment horizontal="center" vertical="center"/>
    </xf>
    <xf numFmtId="3" fontId="49" fillId="52" borderId="12" xfId="0" applyNumberFormat="1" applyFont="1" applyFill="1" applyBorder="1" applyAlignment="1">
      <alignment horizontal="center" vertical="center" wrapText="1"/>
    </xf>
    <xf numFmtId="3" fontId="49" fillId="52" borderId="13" xfId="0" applyNumberFormat="1" applyFont="1" applyFill="1" applyBorder="1" applyAlignment="1">
      <alignment horizontal="center" vertical="center" wrapText="1"/>
    </xf>
    <xf numFmtId="3" fontId="49" fillId="52" borderId="210" xfId="0" applyNumberFormat="1" applyFont="1" applyFill="1" applyBorder="1" applyAlignment="1">
      <alignment horizontal="center" vertical="center" wrapText="1"/>
    </xf>
    <xf numFmtId="3" fontId="49" fillId="52" borderId="277" xfId="0" applyNumberFormat="1" applyFont="1" applyFill="1" applyBorder="1" applyAlignment="1">
      <alignment horizontal="center" vertical="center" wrapText="1"/>
    </xf>
    <xf numFmtId="3" fontId="36" fillId="52" borderId="160" xfId="0" applyNumberFormat="1" applyFont="1" applyFill="1" applyBorder="1" applyAlignment="1">
      <alignment horizontal="center" vertical="center" wrapText="1"/>
    </xf>
    <xf numFmtId="0" fontId="68" fillId="62" borderId="160" xfId="0" applyFont="1" applyFill="1" applyBorder="1" applyAlignment="1">
      <alignment horizontal="center" vertical="center" wrapText="1"/>
    </xf>
    <xf numFmtId="3" fontId="49" fillId="52" borderId="160" xfId="0" applyNumberFormat="1" applyFont="1" applyFill="1" applyBorder="1" applyAlignment="1">
      <alignment horizontal="center" vertical="center" wrapText="1"/>
    </xf>
    <xf numFmtId="0" fontId="66" fillId="62" borderId="160" xfId="0" applyFont="1" applyFill="1" applyBorder="1" applyAlignment="1">
      <alignment horizontal="center" vertical="center" wrapText="1"/>
    </xf>
    <xf numFmtId="0" fontId="66" fillId="62" borderId="212" xfId="0" applyFont="1" applyFill="1" applyBorder="1" applyAlignment="1">
      <alignment horizontal="center" vertical="center" wrapText="1"/>
    </xf>
    <xf numFmtId="3" fontId="51" fillId="54" borderId="205" xfId="0" applyNumberFormat="1" applyFont="1" applyFill="1" applyBorder="1" applyAlignment="1">
      <alignment horizontal="center" vertical="center" wrapText="1"/>
    </xf>
    <xf numFmtId="0" fontId="67" fillId="55" borderId="219" xfId="0" applyFont="1" applyFill="1" applyBorder="1" applyAlignment="1">
      <alignment horizontal="center" vertical="center" wrapText="1"/>
    </xf>
    <xf numFmtId="3" fontId="51" fillId="54" borderId="181" xfId="0" applyNumberFormat="1" applyFont="1" applyFill="1" applyBorder="1" applyAlignment="1">
      <alignment horizontal="center" vertical="center" wrapText="1"/>
    </xf>
    <xf numFmtId="0" fontId="67" fillId="55" borderId="198" xfId="0" applyFont="1" applyFill="1" applyBorder="1" applyAlignment="1">
      <alignment horizontal="center" vertical="center" wrapText="1"/>
    </xf>
    <xf numFmtId="0" fontId="80" fillId="0" borderId="0" xfId="0" applyFont="1" applyAlignment="1">
      <alignment horizontal="center"/>
    </xf>
    <xf numFmtId="0" fontId="64" fillId="0" borderId="0" xfId="0" applyFont="1" applyAlignment="1">
      <alignment horizontal="center" wrapText="1"/>
    </xf>
    <xf numFmtId="0" fontId="65" fillId="0" borderId="153" xfId="0" applyFont="1" applyBorder="1" applyAlignment="1">
      <alignment horizontal="center" vertical="center" wrapText="1"/>
    </xf>
    <xf numFmtId="0" fontId="70" fillId="62" borderId="13" xfId="0" applyFont="1" applyFill="1" applyBorder="1" applyAlignment="1">
      <alignment horizontal="center" vertical="center" wrapText="1"/>
    </xf>
    <xf numFmtId="3" fontId="51" fillId="0" borderId="96" xfId="0" applyNumberFormat="1" applyFont="1" applyBorder="1" applyAlignment="1">
      <alignment horizontal="center" vertical="center"/>
    </xf>
    <xf numFmtId="3" fontId="51" fillId="0" borderId="99" xfId="0" applyNumberFormat="1" applyFont="1" applyBorder="1" applyAlignment="1">
      <alignment horizontal="center" vertical="center"/>
    </xf>
    <xf numFmtId="3" fontId="50" fillId="0" borderId="96" xfId="0" applyNumberFormat="1" applyFont="1" applyBorder="1" applyAlignment="1">
      <alignment horizontal="center" vertical="center"/>
    </xf>
    <xf numFmtId="3" fontId="50" fillId="0" borderId="15" xfId="0" applyNumberFormat="1" applyFont="1" applyBorder="1" applyAlignment="1">
      <alignment horizontal="center" vertical="center"/>
    </xf>
    <xf numFmtId="3" fontId="50" fillId="0" borderId="99" xfId="0" applyNumberFormat="1" applyFont="1" applyBorder="1" applyAlignment="1">
      <alignment horizontal="center" vertical="center"/>
    </xf>
    <xf numFmtId="3" fontId="51" fillId="54" borderId="15" xfId="0" applyNumberFormat="1" applyFont="1" applyFill="1" applyBorder="1" applyAlignment="1">
      <alignment horizontal="center" vertical="center" wrapText="1"/>
    </xf>
    <xf numFmtId="3" fontId="49" fillId="52" borderId="175" xfId="0" applyNumberFormat="1" applyFont="1" applyFill="1" applyBorder="1" applyAlignment="1">
      <alignment horizontal="center" vertical="center" wrapText="1"/>
    </xf>
    <xf numFmtId="0" fontId="66" fillId="62" borderId="177" xfId="0" applyFont="1" applyFill="1" applyBorder="1" applyAlignment="1">
      <alignment horizontal="center" vertical="center" wrapText="1"/>
    </xf>
    <xf numFmtId="0" fontId="51" fillId="0" borderId="0" xfId="0" applyFont="1" applyAlignment="1">
      <alignment horizontal="center"/>
    </xf>
    <xf numFmtId="0" fontId="51" fillId="20" borderId="38" xfId="0" applyFont="1" applyFill="1" applyBorder="1" applyAlignment="1">
      <alignment horizontal="center" wrapText="1"/>
    </xf>
    <xf numFmtId="0" fontId="51" fillId="20" borderId="84" xfId="0" applyFont="1" applyFill="1" applyBorder="1" applyAlignment="1">
      <alignment horizontal="center" wrapText="1"/>
    </xf>
    <xf numFmtId="0" fontId="51" fillId="54" borderId="204" xfId="0" applyFont="1" applyFill="1" applyBorder="1" applyAlignment="1">
      <alignment horizontal="center" vertical="center" wrapText="1"/>
    </xf>
    <xf numFmtId="0" fontId="51" fillId="54" borderId="83" xfId="0" applyFont="1" applyFill="1" applyBorder="1" applyAlignment="1">
      <alignment horizontal="center" vertical="center" wrapText="1"/>
    </xf>
    <xf numFmtId="0" fontId="49" fillId="52" borderId="173" xfId="0" applyFont="1" applyFill="1" applyBorder="1" applyAlignment="1">
      <alignment horizontal="center" vertical="center"/>
    </xf>
    <xf numFmtId="0" fontId="49" fillId="52" borderId="176" xfId="0" applyFont="1" applyFill="1" applyBorder="1" applyAlignment="1">
      <alignment horizontal="center" vertical="center"/>
    </xf>
    <xf numFmtId="0" fontId="49" fillId="52" borderId="209" xfId="0" applyFont="1" applyFill="1" applyBorder="1" applyAlignment="1">
      <alignment horizontal="center" vertical="center" wrapText="1"/>
    </xf>
    <xf numFmtId="0" fontId="63" fillId="0" borderId="211" xfId="0" applyFont="1" applyBorder="1" applyAlignment="1">
      <alignment horizontal="center" vertical="center" wrapText="1"/>
    </xf>
    <xf numFmtId="0" fontId="51" fillId="54" borderId="60" xfId="0" applyFont="1" applyFill="1" applyBorder="1" applyAlignment="1">
      <alignment horizontal="center" vertical="center" wrapText="1"/>
    </xf>
    <xf numFmtId="0" fontId="66" fillId="62" borderId="13" xfId="0" applyFont="1" applyFill="1" applyBorder="1" applyAlignment="1">
      <alignment horizontal="center" vertical="center" wrapText="1"/>
    </xf>
    <xf numFmtId="0" fontId="49" fillId="52" borderId="160" xfId="0" applyFont="1" applyFill="1" applyBorder="1" applyAlignment="1">
      <alignment horizontal="center" vertical="center"/>
    </xf>
    <xf numFmtId="3" fontId="51" fillId="19" borderId="20" xfId="0" applyNumberFormat="1" applyFont="1" applyFill="1" applyBorder="1" applyAlignment="1">
      <alignment horizontal="center"/>
    </xf>
    <xf numFmtId="3" fontId="51" fillId="19" borderId="21" xfId="0" applyNumberFormat="1" applyFont="1" applyFill="1" applyBorder="1" applyAlignment="1">
      <alignment horizontal="center"/>
    </xf>
    <xf numFmtId="0" fontId="49" fillId="52" borderId="161" xfId="0" applyFont="1" applyFill="1" applyBorder="1" applyAlignment="1">
      <alignment horizontal="center" vertical="center"/>
    </xf>
    <xf numFmtId="0" fontId="49" fillId="52" borderId="162" xfId="0" applyFont="1" applyFill="1" applyBorder="1" applyAlignment="1">
      <alignment horizontal="center" vertical="center"/>
    </xf>
    <xf numFmtId="0" fontId="69" fillId="0" borderId="40" xfId="0" quotePrefix="1" applyFont="1" applyBorder="1" applyAlignment="1">
      <alignment horizontal="justify" vertical="justify" wrapText="1"/>
    </xf>
    <xf numFmtId="3" fontId="49" fillId="52" borderId="174" xfId="0" applyNumberFormat="1" applyFont="1" applyFill="1" applyBorder="1" applyAlignment="1">
      <alignment horizontal="center" vertical="center" wrapText="1"/>
    </xf>
    <xf numFmtId="3" fontId="49" fillId="52" borderId="276" xfId="0" applyNumberFormat="1" applyFont="1" applyFill="1" applyBorder="1" applyAlignment="1">
      <alignment horizontal="center" vertical="center" wrapText="1"/>
    </xf>
    <xf numFmtId="0" fontId="63" fillId="0" borderId="275" xfId="0" applyFont="1" applyBorder="1" applyAlignment="1">
      <alignment horizontal="center" vertical="center" wrapText="1"/>
    </xf>
    <xf numFmtId="3" fontId="51" fillId="19" borderId="264" xfId="0" applyNumberFormat="1" applyFont="1" applyFill="1" applyBorder="1" applyAlignment="1">
      <alignment horizontal="center"/>
    </xf>
    <xf numFmtId="3" fontId="51" fillId="19" borderId="265" xfId="0" applyNumberFormat="1" applyFont="1" applyFill="1" applyBorder="1" applyAlignment="1">
      <alignment horizontal="center"/>
    </xf>
    <xf numFmtId="0" fontId="51" fillId="54" borderId="206" xfId="0" applyFont="1" applyFill="1" applyBorder="1" applyAlignment="1">
      <alignment horizontal="center" vertical="center" wrapText="1"/>
    </xf>
    <xf numFmtId="0" fontId="51" fillId="54" borderId="228" xfId="0" applyFont="1" applyFill="1" applyBorder="1" applyAlignment="1">
      <alignment horizontal="center" vertical="center" wrapText="1"/>
    </xf>
    <xf numFmtId="3" fontId="50" fillId="64" borderId="95" xfId="0" applyNumberFormat="1" applyFont="1" applyFill="1" applyBorder="1" applyAlignment="1">
      <alignment horizontal="center" vertical="center"/>
    </xf>
    <xf numFmtId="3" fontId="50" fillId="64" borderId="9" xfId="0" applyNumberFormat="1" applyFont="1" applyFill="1" applyBorder="1" applyAlignment="1">
      <alignment horizontal="center" vertical="center"/>
    </xf>
    <xf numFmtId="3" fontId="50" fillId="64" borderId="98" xfId="0" applyNumberFormat="1" applyFont="1" applyFill="1" applyBorder="1" applyAlignment="1">
      <alignment horizontal="center" vertical="center"/>
    </xf>
    <xf numFmtId="164" fontId="51" fillId="53" borderId="95" xfId="98" applyFont="1" applyFill="1" applyBorder="1" applyAlignment="1">
      <alignment horizontal="center" vertical="center"/>
    </xf>
    <xf numFmtId="164" fontId="51" fillId="53" borderId="98" xfId="98" applyFont="1" applyFill="1" applyBorder="1" applyAlignment="1">
      <alignment horizontal="center" vertical="center"/>
    </xf>
    <xf numFmtId="0" fontId="87" fillId="53" borderId="0" xfId="0" applyFont="1" applyFill="1" applyAlignment="1">
      <alignment horizontal="center" vertical="center"/>
    </xf>
    <xf numFmtId="0" fontId="93" fillId="71" borderId="232" xfId="0" applyFont="1" applyFill="1" applyBorder="1" applyAlignment="1">
      <alignment horizontal="center" vertical="center"/>
    </xf>
    <xf numFmtId="0" fontId="93" fillId="71" borderId="240" xfId="0" applyFont="1" applyFill="1" applyBorder="1" applyAlignment="1">
      <alignment horizontal="center" vertical="center"/>
    </xf>
    <xf numFmtId="0" fontId="93" fillId="71" borderId="233" xfId="0" applyFont="1" applyFill="1" applyBorder="1" applyAlignment="1">
      <alignment horizontal="center" vertical="center"/>
    </xf>
    <xf numFmtId="0" fontId="93" fillId="71" borderId="241" xfId="0" applyFont="1" applyFill="1" applyBorder="1" applyAlignment="1">
      <alignment horizontal="center" vertical="center"/>
    </xf>
    <xf numFmtId="0" fontId="93" fillId="71" borderId="234" xfId="0" applyFont="1" applyFill="1" applyBorder="1" applyAlignment="1">
      <alignment horizontal="center" vertical="center"/>
    </xf>
    <xf numFmtId="0" fontId="93" fillId="71" borderId="242" xfId="0" applyFont="1" applyFill="1" applyBorder="1" applyAlignment="1">
      <alignment horizontal="center" vertical="center"/>
    </xf>
    <xf numFmtId="0" fontId="93" fillId="71" borderId="235" xfId="0" applyFont="1" applyFill="1" applyBorder="1" applyAlignment="1">
      <alignment horizontal="center" vertical="center"/>
    </xf>
    <xf numFmtId="0" fontId="93" fillId="71" borderId="236" xfId="0" applyFont="1" applyFill="1" applyBorder="1" applyAlignment="1">
      <alignment horizontal="center" vertical="center"/>
    </xf>
    <xf numFmtId="0" fontId="93" fillId="71" borderId="237" xfId="0" applyFont="1" applyFill="1" applyBorder="1" applyAlignment="1">
      <alignment horizontal="center" vertical="center"/>
    </xf>
    <xf numFmtId="0" fontId="93" fillId="71" borderId="238" xfId="0" applyFont="1" applyFill="1" applyBorder="1" applyAlignment="1">
      <alignment horizontal="center" vertical="center"/>
    </xf>
    <xf numFmtId="0" fontId="93" fillId="71" borderId="245" xfId="0" applyFont="1" applyFill="1" applyBorder="1" applyAlignment="1">
      <alignment horizontal="center" vertical="center"/>
    </xf>
    <xf numFmtId="0" fontId="93" fillId="71" borderId="239" xfId="0" applyFont="1" applyFill="1" applyBorder="1" applyAlignment="1">
      <alignment horizontal="center" vertical="center" wrapText="1"/>
    </xf>
    <xf numFmtId="0" fontId="93" fillId="71" borderId="247" xfId="0" applyFont="1" applyFill="1" applyBorder="1" applyAlignment="1">
      <alignment horizontal="center" vertical="center" wrapText="1"/>
    </xf>
    <xf numFmtId="0" fontId="82" fillId="0" borderId="0" xfId="68" applyFont="1" applyAlignment="1">
      <alignment horizontal="center" vertical="center"/>
    </xf>
    <xf numFmtId="0" fontId="74" fillId="63" borderId="24" xfId="0" applyFont="1" applyFill="1" applyBorder="1" applyAlignment="1">
      <alignment horizontal="center" vertical="center"/>
    </xf>
    <xf numFmtId="0" fontId="74" fillId="0" borderId="29" xfId="0" applyFont="1" applyBorder="1" applyAlignment="1">
      <alignment horizontal="right" vertical="center"/>
    </xf>
    <xf numFmtId="0" fontId="74" fillId="0" borderId="42" xfId="0" applyFont="1" applyBorder="1" applyAlignment="1">
      <alignment horizontal="right" vertical="center"/>
    </xf>
    <xf numFmtId="0" fontId="74" fillId="63" borderId="29" xfId="0" applyFont="1" applyFill="1" applyBorder="1" applyAlignment="1">
      <alignment horizontal="center" vertical="center"/>
    </xf>
    <xf numFmtId="0" fontId="74" fillId="63" borderId="84" xfId="0" applyFont="1" applyFill="1" applyBorder="1" applyAlignment="1">
      <alignment horizontal="center" vertical="center"/>
    </xf>
    <xf numFmtId="0" fontId="74" fillId="63" borderId="42" xfId="0" applyFont="1" applyFill="1" applyBorder="1" applyAlignment="1">
      <alignment horizontal="center" vertical="center"/>
    </xf>
    <xf numFmtId="0" fontId="74" fillId="0" borderId="0" xfId="0" applyFont="1" applyAlignment="1">
      <alignment horizontal="left" vertical="center" wrapText="1"/>
    </xf>
    <xf numFmtId="0" fontId="74" fillId="0" borderId="32" xfId="0" applyFont="1" applyBorder="1" applyAlignment="1">
      <alignment horizontal="left" vertical="center"/>
    </xf>
    <xf numFmtId="0" fontId="76" fillId="0" borderId="29" xfId="0" applyFont="1" applyBorder="1" applyAlignment="1">
      <alignment horizontal="right"/>
    </xf>
    <xf numFmtId="0" fontId="76" fillId="0" borderId="42" xfId="0" applyFont="1" applyBorder="1" applyAlignment="1">
      <alignment horizontal="right"/>
    </xf>
    <xf numFmtId="0" fontId="83" fillId="67" borderId="0" xfId="0" applyFont="1" applyFill="1" applyAlignment="1">
      <alignment horizontal="center" vertical="center" wrapText="1"/>
    </xf>
    <xf numFmtId="0" fontId="57" fillId="0" borderId="229" xfId="68" applyFont="1" applyBorder="1" applyAlignment="1">
      <alignment horizontal="center"/>
    </xf>
    <xf numFmtId="0" fontId="57" fillId="0" borderId="230" xfId="68" applyFont="1" applyBorder="1" applyAlignment="1">
      <alignment horizontal="center"/>
    </xf>
    <xf numFmtId="0" fontId="57" fillId="0" borderId="231" xfId="68" applyFont="1" applyBorder="1" applyAlignment="1">
      <alignment horizontal="center"/>
    </xf>
    <xf numFmtId="0" fontId="48" fillId="0" borderId="229" xfId="68" applyFont="1" applyBorder="1" applyAlignment="1">
      <alignment horizontal="center" wrapText="1"/>
    </xf>
    <xf numFmtId="0" fontId="48" fillId="0" borderId="230" xfId="68" applyFont="1" applyBorder="1" applyAlignment="1">
      <alignment horizontal="center" wrapText="1"/>
    </xf>
    <xf numFmtId="0" fontId="48" fillId="0" borderId="231" xfId="68" applyFont="1" applyBorder="1" applyAlignment="1">
      <alignment horizontal="center" wrapText="1"/>
    </xf>
    <xf numFmtId="0" fontId="48" fillId="0" borderId="229" xfId="68" applyFont="1" applyBorder="1" applyAlignment="1">
      <alignment horizontal="left" wrapText="1"/>
    </xf>
    <xf numFmtId="0" fontId="48" fillId="0" borderId="230" xfId="68" applyFont="1" applyBorder="1" applyAlignment="1">
      <alignment horizontal="left" wrapText="1"/>
    </xf>
    <xf numFmtId="0" fontId="48" fillId="0" borderId="231" xfId="68" applyFont="1" applyBorder="1" applyAlignment="1">
      <alignment horizontal="left" wrapText="1"/>
    </xf>
    <xf numFmtId="0" fontId="75" fillId="0" borderId="24" xfId="92" applyFont="1" applyBorder="1" applyAlignment="1">
      <alignment horizontal="center" vertical="center"/>
    </xf>
    <xf numFmtId="0" fontId="57" fillId="63" borderId="24" xfId="92" applyFont="1" applyFill="1" applyBorder="1" applyAlignment="1">
      <alignment horizontal="center" vertical="center"/>
    </xf>
    <xf numFmtId="0" fontId="57" fillId="0" borderId="0" xfId="92" applyFont="1" applyAlignment="1">
      <alignment horizontal="center" vertical="center"/>
    </xf>
    <xf numFmtId="0" fontId="74" fillId="63" borderId="24" xfId="0" applyFont="1" applyFill="1" applyBorder="1" applyAlignment="1">
      <alignment horizontal="center" vertical="center" wrapText="1"/>
    </xf>
    <xf numFmtId="0" fontId="74" fillId="0" borderId="0" xfId="0" applyFont="1" applyAlignment="1">
      <alignment horizontal="left" vertical="center"/>
    </xf>
    <xf numFmtId="0" fontId="71" fillId="0" borderId="0" xfId="0" applyFont="1" applyAlignment="1">
      <alignment horizontal="center"/>
    </xf>
  </cellXfs>
  <cellStyles count="100">
    <cellStyle name="20% - Énfasis1" xfId="1" builtinId="30" customBuiltin="1"/>
    <cellStyle name="20% - Énfasis1 2" xfId="2" xr:uid="{00000000-0005-0000-0000-000001000000}"/>
    <cellStyle name="20% - Énfasis2" xfId="3" builtinId="34" customBuiltin="1"/>
    <cellStyle name="20% - Énfasis2 2" xfId="4" xr:uid="{00000000-0005-0000-0000-000003000000}"/>
    <cellStyle name="20% - Énfasis3" xfId="5" builtinId="38" customBuiltin="1"/>
    <cellStyle name="20% - Énfasis3 2" xfId="6" xr:uid="{00000000-0005-0000-0000-000005000000}"/>
    <cellStyle name="20% - Énfasis4" xfId="7" builtinId="42" customBuiltin="1"/>
    <cellStyle name="20% - Énfasis4 2" xfId="8" xr:uid="{00000000-0005-0000-0000-000007000000}"/>
    <cellStyle name="20% - Énfasis5" xfId="9" builtinId="46" customBuiltin="1"/>
    <cellStyle name="20% - Énfasis5 2" xfId="10" xr:uid="{00000000-0005-0000-0000-000009000000}"/>
    <cellStyle name="20% - Énfasis6" xfId="11" builtinId="50" customBuiltin="1"/>
    <cellStyle name="20% - Énfasis6 2" xfId="12" xr:uid="{00000000-0005-0000-0000-00000B000000}"/>
    <cellStyle name="40% - Énfasis1" xfId="13" builtinId="31" customBuiltin="1"/>
    <cellStyle name="40% - Énfasis1 2" xfId="14" xr:uid="{00000000-0005-0000-0000-00000D000000}"/>
    <cellStyle name="40% - Énfasis2" xfId="15" builtinId="35" customBuiltin="1"/>
    <cellStyle name="40% - Énfasis2 2" xfId="16" xr:uid="{00000000-0005-0000-0000-00000F000000}"/>
    <cellStyle name="40% - Énfasis3" xfId="17" builtinId="39" customBuiltin="1"/>
    <cellStyle name="40% - Énfasis3 2" xfId="18" xr:uid="{00000000-0005-0000-0000-000011000000}"/>
    <cellStyle name="40% - Énfasis4" xfId="19" builtinId="43" customBuiltin="1"/>
    <cellStyle name="40% - Énfasis4 2" xfId="20" xr:uid="{00000000-0005-0000-0000-000013000000}"/>
    <cellStyle name="40% - Énfasis5" xfId="21" builtinId="47" customBuiltin="1"/>
    <cellStyle name="40% - Énfasis5 2" xfId="22" xr:uid="{00000000-0005-0000-0000-000015000000}"/>
    <cellStyle name="40% - Énfasis6" xfId="23" builtinId="51" customBuiltin="1"/>
    <cellStyle name="40% - Énfasis6 2" xfId="24" xr:uid="{00000000-0005-0000-0000-000017000000}"/>
    <cellStyle name="60% - Énfasis1" xfId="25" builtinId="32" customBuiltin="1"/>
    <cellStyle name="60% - Énfasis1 2" xfId="26" xr:uid="{00000000-0005-0000-0000-000019000000}"/>
    <cellStyle name="60% - Énfasis2" xfId="27" builtinId="36" customBuiltin="1"/>
    <cellStyle name="60% - Énfasis2 2" xfId="28" xr:uid="{00000000-0005-0000-0000-00001B000000}"/>
    <cellStyle name="60% - Énfasis3" xfId="29" builtinId="40" customBuiltin="1"/>
    <cellStyle name="60% - Énfasis3 2" xfId="30" xr:uid="{00000000-0005-0000-0000-00001D000000}"/>
    <cellStyle name="60% - Énfasis4" xfId="31" builtinId="44" customBuiltin="1"/>
    <cellStyle name="60% - Énfasis4 2" xfId="32" xr:uid="{00000000-0005-0000-0000-00001F000000}"/>
    <cellStyle name="60% - Énfasis5" xfId="33" builtinId="48" customBuiltin="1"/>
    <cellStyle name="60% - Énfasis5 2" xfId="34" xr:uid="{00000000-0005-0000-0000-000021000000}"/>
    <cellStyle name="60% - Énfasis6" xfId="35" builtinId="52" customBuiltin="1"/>
    <cellStyle name="60% - Énfasis6 2" xfId="36" xr:uid="{00000000-0005-0000-0000-000023000000}"/>
    <cellStyle name="Bueno 2" xfId="37" xr:uid="{00000000-0005-0000-0000-000024000000}"/>
    <cellStyle name="Cálculo" xfId="38" builtinId="22" customBuiltin="1"/>
    <cellStyle name="Cálculo 2" xfId="39" xr:uid="{00000000-0005-0000-0000-000026000000}"/>
    <cellStyle name="Celda de comprobación" xfId="40" builtinId="23" customBuiltin="1"/>
    <cellStyle name="Celda de comprobación 2" xfId="41" xr:uid="{00000000-0005-0000-0000-000028000000}"/>
    <cellStyle name="Celda vinculada" xfId="42" builtinId="24" customBuiltin="1"/>
    <cellStyle name="Celda vinculada 2" xfId="43" xr:uid="{00000000-0005-0000-0000-00002A000000}"/>
    <cellStyle name="Encabezado 1 2" xfId="44" xr:uid="{00000000-0005-0000-0000-00002B000000}"/>
    <cellStyle name="Encabezado 4" xfId="45" builtinId="19" customBuiltin="1"/>
    <cellStyle name="Encabezado 4 2" xfId="46" xr:uid="{00000000-0005-0000-0000-00002D000000}"/>
    <cellStyle name="Énfasis1" xfId="47" builtinId="29" customBuiltin="1"/>
    <cellStyle name="Énfasis1 2" xfId="48" xr:uid="{00000000-0005-0000-0000-00002F000000}"/>
    <cellStyle name="Énfasis2" xfId="49" builtinId="33" customBuiltin="1"/>
    <cellStyle name="Énfasis2 2" xfId="50" xr:uid="{00000000-0005-0000-0000-000031000000}"/>
    <cellStyle name="Énfasis3" xfId="51" builtinId="37" customBuiltin="1"/>
    <cellStyle name="Énfasis3 2" xfId="52" xr:uid="{00000000-0005-0000-0000-000033000000}"/>
    <cellStyle name="Énfasis4" xfId="53" builtinId="41" customBuiltin="1"/>
    <cellStyle name="Énfasis4 2" xfId="54" xr:uid="{00000000-0005-0000-0000-000035000000}"/>
    <cellStyle name="Énfasis5" xfId="55" builtinId="45" customBuiltin="1"/>
    <cellStyle name="Énfasis5 2" xfId="56" xr:uid="{00000000-0005-0000-0000-000037000000}"/>
    <cellStyle name="Énfasis6" xfId="57" builtinId="49" customBuiltin="1"/>
    <cellStyle name="Énfasis6 2" xfId="58" xr:uid="{00000000-0005-0000-0000-000039000000}"/>
    <cellStyle name="Entrada" xfId="59" builtinId="20" customBuiltin="1"/>
    <cellStyle name="Entrada 2" xfId="60" xr:uid="{00000000-0005-0000-0000-00003B000000}"/>
    <cellStyle name="Euro" xfId="61" xr:uid="{00000000-0005-0000-0000-00003C000000}"/>
    <cellStyle name="Incorrecto" xfId="62" builtinId="27" customBuiltin="1"/>
    <cellStyle name="Incorrecto 2" xfId="63" xr:uid="{00000000-0005-0000-0000-00003E000000}"/>
    <cellStyle name="Millares 17" xfId="64" xr:uid="{00000000-0005-0000-0000-000041000000}"/>
    <cellStyle name="Moneda [0]" xfId="98" builtinId="7"/>
    <cellStyle name="Moneda 2" xfId="65" xr:uid="{00000000-0005-0000-0000-000043000000}"/>
    <cellStyle name="Moneda 2 2" xfId="90" xr:uid="{00000000-0005-0000-0000-000044000000}"/>
    <cellStyle name="Moneda 2 2 2" xfId="93" xr:uid="{00000000-0005-0000-0000-000045000000}"/>
    <cellStyle name="Moneda 2 2 2 2" xfId="95" xr:uid="{00000000-0005-0000-0000-000046000000}"/>
    <cellStyle name="Moneda 2 2 2 2 2" xfId="97" xr:uid="{00000000-0005-0000-0000-000047000000}"/>
    <cellStyle name="Moneda 3" xfId="94" xr:uid="{00000000-0005-0000-0000-000048000000}"/>
    <cellStyle name="Neutral" xfId="66" builtinId="28" customBuiltin="1"/>
    <cellStyle name="Neutral 2" xfId="67" xr:uid="{00000000-0005-0000-0000-00004A000000}"/>
    <cellStyle name="Normal" xfId="0" builtinId="0"/>
    <cellStyle name="Normal 2" xfId="68" xr:uid="{00000000-0005-0000-0000-00004C000000}"/>
    <cellStyle name="Normal 2 2" xfId="69" xr:uid="{00000000-0005-0000-0000-00004D000000}"/>
    <cellStyle name="Normal 2 3" xfId="91" xr:uid="{00000000-0005-0000-0000-00004E000000}"/>
    <cellStyle name="Normal 2 4" xfId="92" xr:uid="{00000000-0005-0000-0000-00004F000000}"/>
    <cellStyle name="Normal 3" xfId="70" xr:uid="{00000000-0005-0000-0000-000050000000}"/>
    <cellStyle name="Normal 4" xfId="71" xr:uid="{00000000-0005-0000-0000-000051000000}"/>
    <cellStyle name="Normal 5" xfId="96" xr:uid="{00000000-0005-0000-0000-000052000000}"/>
    <cellStyle name="Normal 9" xfId="72" xr:uid="{00000000-0005-0000-0000-000053000000}"/>
    <cellStyle name="Notas" xfId="73" builtinId="10" customBuiltin="1"/>
    <cellStyle name="Notas 2" xfId="74" xr:uid="{00000000-0005-0000-0000-000055000000}"/>
    <cellStyle name="Porcentaje" xfId="99" builtinId="5"/>
    <cellStyle name="Porcentaje 2" xfId="75" xr:uid="{00000000-0005-0000-0000-000056000000}"/>
    <cellStyle name="Salida" xfId="76" builtinId="21" customBuiltin="1"/>
    <cellStyle name="Salida 2" xfId="77" xr:uid="{00000000-0005-0000-0000-000058000000}"/>
    <cellStyle name="Texto de advertencia" xfId="78" builtinId="11" customBuiltin="1"/>
    <cellStyle name="Texto de advertencia 2" xfId="79" xr:uid="{00000000-0005-0000-0000-00005A000000}"/>
    <cellStyle name="Texto explicativo" xfId="80" builtinId="53" customBuiltin="1"/>
    <cellStyle name="Texto explicativo 2" xfId="81" xr:uid="{00000000-0005-0000-0000-00005C000000}"/>
    <cellStyle name="Título" xfId="82" builtinId="15" customBuiltin="1"/>
    <cellStyle name="Título 2" xfId="83" builtinId="17" customBuiltin="1"/>
    <cellStyle name="Título 2 2" xfId="84" xr:uid="{00000000-0005-0000-0000-00005F000000}"/>
    <cellStyle name="Título 3" xfId="85" builtinId="18" customBuiltin="1"/>
    <cellStyle name="Título 3 2" xfId="86" xr:uid="{00000000-0005-0000-0000-000061000000}"/>
    <cellStyle name="Título 4" xfId="87" xr:uid="{00000000-0005-0000-0000-000062000000}"/>
    <cellStyle name="Total" xfId="88" builtinId="25" customBuiltin="1"/>
    <cellStyle name="Total 2" xfId="89" xr:uid="{00000000-0005-0000-0000-00006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008000"/>
      <color rgb="FF66FF33"/>
      <color rgb="FF009900"/>
      <color rgb="FF33CC33"/>
      <color rgb="FF184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pageSetUpPr fitToPage="1"/>
  </sheetPr>
  <dimension ref="A1:V666"/>
  <sheetViews>
    <sheetView zoomScale="130" zoomScaleNormal="130" workbookViewId="0"/>
  </sheetViews>
  <sheetFormatPr baseColWidth="10" defaultColWidth="11.42578125" defaultRowHeight="12.75" x14ac:dyDescent="0.2"/>
  <cols>
    <col min="1" max="1" width="4.28515625" customWidth="1"/>
    <col min="2" max="2" width="84.42578125" customWidth="1"/>
    <col min="3" max="3" width="27.85546875" style="303" customWidth="1"/>
    <col min="4" max="4" width="16.28515625" style="303" customWidth="1"/>
    <col min="5" max="5" width="16.7109375" customWidth="1"/>
    <col min="7" max="7" width="36.28515625" customWidth="1"/>
  </cols>
  <sheetData>
    <row r="1" spans="1:5" ht="26.1" customHeight="1" x14ac:dyDescent="0.4">
      <c r="A1" s="2"/>
      <c r="B1" s="717" t="s">
        <v>330</v>
      </c>
      <c r="C1" s="717"/>
      <c r="D1" s="717"/>
      <c r="E1" s="717"/>
    </row>
    <row r="2" spans="1:5" ht="16.5" customHeight="1" x14ac:dyDescent="0.3">
      <c r="A2" s="2"/>
      <c r="B2" s="718" t="s">
        <v>424</v>
      </c>
      <c r="C2" s="718"/>
      <c r="D2" s="718"/>
      <c r="E2" s="718"/>
    </row>
    <row r="3" spans="1:5" ht="23.25" customHeight="1" thickBot="1" x14ac:dyDescent="0.25">
      <c r="A3" s="2"/>
      <c r="B3" s="719" t="s">
        <v>423</v>
      </c>
      <c r="C3" s="719"/>
      <c r="D3" s="719"/>
      <c r="E3" s="719"/>
    </row>
    <row r="4" spans="1:5" ht="15.75" customHeight="1" x14ac:dyDescent="0.25">
      <c r="A4" s="2"/>
      <c r="B4" s="7" t="s">
        <v>367</v>
      </c>
      <c r="C4" s="8" t="s">
        <v>369</v>
      </c>
      <c r="D4" s="704" t="s">
        <v>371</v>
      </c>
      <c r="E4" s="704" t="s">
        <v>1036</v>
      </c>
    </row>
    <row r="5" spans="1:5" ht="35.1" customHeight="1" thickBot="1" x14ac:dyDescent="0.3">
      <c r="A5" s="2"/>
      <c r="B5" s="9" t="s">
        <v>368</v>
      </c>
      <c r="C5" s="604" t="s">
        <v>370</v>
      </c>
      <c r="D5" s="720"/>
      <c r="E5" s="720"/>
    </row>
    <row r="6" spans="1:5" ht="18.95" customHeight="1" x14ac:dyDescent="0.25">
      <c r="A6" s="2"/>
      <c r="B6" s="417" t="s">
        <v>10</v>
      </c>
      <c r="C6" s="418"/>
      <c r="D6" s="235"/>
      <c r="E6" s="235"/>
    </row>
    <row r="7" spans="1:5" ht="18.95" customHeight="1" x14ac:dyDescent="0.25">
      <c r="A7" s="2"/>
      <c r="B7" s="416" t="s">
        <v>276</v>
      </c>
      <c r="C7" s="419"/>
      <c r="D7" s="236"/>
      <c r="E7" s="236"/>
    </row>
    <row r="8" spans="1:5" ht="18.95" customHeight="1" x14ac:dyDescent="0.25">
      <c r="A8" s="2"/>
      <c r="B8" s="416" t="s">
        <v>256</v>
      </c>
      <c r="C8" s="441">
        <f>+ACTIVOS.!C73</f>
        <v>4648373686.5252476</v>
      </c>
      <c r="D8" s="236" t="s">
        <v>264</v>
      </c>
      <c r="E8" s="236" t="s">
        <v>1052</v>
      </c>
    </row>
    <row r="9" spans="1:5" ht="18.95" customHeight="1" x14ac:dyDescent="0.25">
      <c r="A9" s="2"/>
      <c r="B9" s="416" t="s">
        <v>853</v>
      </c>
      <c r="C9" s="441">
        <f>+'OBRAS CIVILES '!C32</f>
        <v>276519544911.02002</v>
      </c>
      <c r="D9" s="237" t="s">
        <v>264</v>
      </c>
      <c r="E9" s="236" t="s">
        <v>1052</v>
      </c>
    </row>
    <row r="10" spans="1:5" ht="18.95" customHeight="1" x14ac:dyDescent="0.25">
      <c r="A10" s="2"/>
      <c r="B10" s="416" t="s">
        <v>255</v>
      </c>
      <c r="C10" s="441">
        <f>+ACTIVOS.!G73</f>
        <v>169368593.454256</v>
      </c>
      <c r="D10" s="236" t="s">
        <v>264</v>
      </c>
      <c r="E10" s="236" t="s">
        <v>1052</v>
      </c>
    </row>
    <row r="11" spans="1:5" ht="18.95" customHeight="1" x14ac:dyDescent="0.25">
      <c r="A11" s="2"/>
      <c r="B11" s="416" t="s">
        <v>872</v>
      </c>
      <c r="C11" s="441">
        <f>+ACTIVOS.!D73</f>
        <v>316301254.15473604</v>
      </c>
      <c r="D11" s="236" t="s">
        <v>264</v>
      </c>
      <c r="E11" s="236" t="s">
        <v>1052</v>
      </c>
    </row>
    <row r="12" spans="1:5" ht="18.95" customHeight="1" x14ac:dyDescent="0.25">
      <c r="A12" s="2"/>
      <c r="B12" s="416" t="s">
        <v>873</v>
      </c>
      <c r="C12" s="441">
        <f>+ACTIVOS.!E73</f>
        <v>1915926789.1234403</v>
      </c>
      <c r="D12" s="236" t="s">
        <v>264</v>
      </c>
      <c r="E12" s="236" t="s">
        <v>1052</v>
      </c>
    </row>
    <row r="13" spans="1:5" ht="18.95" customHeight="1" x14ac:dyDescent="0.25">
      <c r="A13" s="2"/>
      <c r="B13" s="416" t="s">
        <v>11</v>
      </c>
      <c r="C13" s="441">
        <f>+ACTIVOS.!F73</f>
        <v>102700000</v>
      </c>
      <c r="D13" s="236" t="s">
        <v>264</v>
      </c>
      <c r="E13" s="236" t="s">
        <v>1052</v>
      </c>
    </row>
    <row r="14" spans="1:5" ht="18.95" customHeight="1" x14ac:dyDescent="0.25">
      <c r="A14" s="2"/>
      <c r="B14" s="416" t="s">
        <v>3</v>
      </c>
      <c r="C14" s="441">
        <f>+ACTIVOS.!H73</f>
        <v>6070032120.0766335</v>
      </c>
      <c r="D14" s="236" t="s">
        <v>264</v>
      </c>
      <c r="E14" s="236" t="s">
        <v>1052</v>
      </c>
    </row>
    <row r="15" spans="1:5" ht="18.95" customHeight="1" x14ac:dyDescent="0.25">
      <c r="A15" s="2"/>
      <c r="B15" s="416" t="s">
        <v>874</v>
      </c>
      <c r="C15" s="441">
        <f>+ACTIVOS.!I73+ACTIVOS.!J73</f>
        <v>1834756136.5618558</v>
      </c>
      <c r="D15" s="238" t="s">
        <v>264</v>
      </c>
      <c r="E15" s="236" t="s">
        <v>1052</v>
      </c>
    </row>
    <row r="16" spans="1:5" ht="18.95" customHeight="1" x14ac:dyDescent="0.25">
      <c r="A16" s="2"/>
      <c r="B16" s="420" t="s">
        <v>278</v>
      </c>
      <c r="C16" s="442">
        <f>SUM(C8:C15)</f>
        <v>291577003490.9162</v>
      </c>
      <c r="D16" s="239" t="s">
        <v>264</v>
      </c>
      <c r="E16" s="236" t="s">
        <v>1052</v>
      </c>
    </row>
    <row r="17" spans="1:5" ht="15" x14ac:dyDescent="0.25">
      <c r="A17" s="2"/>
      <c r="B17" s="13"/>
      <c r="C17" s="316"/>
      <c r="D17" s="240"/>
      <c r="E17" s="240"/>
    </row>
    <row r="18" spans="1:5" ht="45" x14ac:dyDescent="0.25">
      <c r="A18" s="2"/>
      <c r="B18" s="421" t="s">
        <v>380</v>
      </c>
      <c r="C18" s="422"/>
      <c r="D18" s="241"/>
      <c r="E18" s="241"/>
    </row>
    <row r="19" spans="1:5" ht="20.25" customHeight="1" x14ac:dyDescent="0.25">
      <c r="A19" s="2"/>
      <c r="B19" s="423" t="s">
        <v>381</v>
      </c>
      <c r="C19" s="756">
        <v>15382425827</v>
      </c>
      <c r="D19" s="721" t="s">
        <v>264</v>
      </c>
      <c r="E19" s="721" t="s">
        <v>1052</v>
      </c>
    </row>
    <row r="20" spans="1:5" ht="15" x14ac:dyDescent="0.25">
      <c r="A20" s="2"/>
      <c r="B20" s="424" t="s">
        <v>262</v>
      </c>
      <c r="C20" s="757"/>
      <c r="D20" s="722"/>
      <c r="E20" s="722"/>
    </row>
    <row r="21" spans="1:5" ht="18.95" customHeight="1" x14ac:dyDescent="0.25">
      <c r="A21" s="2"/>
      <c r="B21" s="425" t="s">
        <v>258</v>
      </c>
      <c r="C21" s="441">
        <f>C12</f>
        <v>1915926789.1234403</v>
      </c>
      <c r="D21" s="236" t="s">
        <v>264</v>
      </c>
      <c r="E21" s="236" t="s">
        <v>1052</v>
      </c>
    </row>
    <row r="22" spans="1:5" ht="18.95" customHeight="1" x14ac:dyDescent="0.25">
      <c r="A22" s="2"/>
      <c r="B22" s="425" t="s">
        <v>280</v>
      </c>
      <c r="C22" s="441">
        <f>+C15</f>
        <v>1834756136.5618558</v>
      </c>
      <c r="D22" s="236" t="s">
        <v>264</v>
      </c>
      <c r="E22" s="236" t="s">
        <v>1052</v>
      </c>
    </row>
    <row r="23" spans="1:5" ht="18.95" customHeight="1" x14ac:dyDescent="0.25">
      <c r="A23" s="2"/>
      <c r="B23" s="425" t="s">
        <v>259</v>
      </c>
      <c r="C23" s="441">
        <f>C13</f>
        <v>102700000</v>
      </c>
      <c r="D23" s="236" t="s">
        <v>264</v>
      </c>
      <c r="E23" s="236" t="s">
        <v>1052</v>
      </c>
    </row>
    <row r="24" spans="1:5" ht="18.95" customHeight="1" x14ac:dyDescent="0.25">
      <c r="A24" s="2"/>
      <c r="B24" s="425" t="s">
        <v>260</v>
      </c>
      <c r="C24" s="441">
        <f>C10</f>
        <v>169368593.454256</v>
      </c>
      <c r="D24" s="236" t="s">
        <v>264</v>
      </c>
      <c r="E24" s="236" t="s">
        <v>1052</v>
      </c>
    </row>
    <row r="25" spans="1:5" ht="18.95" customHeight="1" x14ac:dyDescent="0.25">
      <c r="A25" s="2"/>
      <c r="B25" s="425" t="s">
        <v>382</v>
      </c>
      <c r="C25" s="441">
        <f>C14</f>
        <v>6070032120.0766335</v>
      </c>
      <c r="D25" s="236" t="s">
        <v>264</v>
      </c>
      <c r="E25" s="236" t="s">
        <v>1052</v>
      </c>
    </row>
    <row r="26" spans="1:5" ht="15" x14ac:dyDescent="0.25">
      <c r="A26" s="2"/>
      <c r="B26" s="426"/>
      <c r="C26" s="427"/>
      <c r="D26" s="243"/>
      <c r="E26" s="243"/>
    </row>
    <row r="27" spans="1:5" ht="15" x14ac:dyDescent="0.25">
      <c r="A27" s="2"/>
      <c r="B27" s="428" t="s">
        <v>277</v>
      </c>
      <c r="C27" s="443">
        <f>(C16-C13-C14+C46)*0.07</f>
        <v>20022209897.507553</v>
      </c>
      <c r="D27" s="239" t="s">
        <v>264</v>
      </c>
      <c r="E27" s="239" t="s">
        <v>1052</v>
      </c>
    </row>
    <row r="28" spans="1:5" ht="15" x14ac:dyDescent="0.25">
      <c r="A28" s="2"/>
      <c r="B28" s="15"/>
      <c r="C28" s="307"/>
      <c r="D28" s="239"/>
      <c r="E28" s="239"/>
    </row>
    <row r="29" spans="1:5" ht="15" x14ac:dyDescent="0.25">
      <c r="A29" s="2"/>
      <c r="B29" s="305" t="s">
        <v>746</v>
      </c>
      <c r="C29" s="18"/>
      <c r="D29" s="19"/>
      <c r="E29" s="19"/>
    </row>
    <row r="30" spans="1:5" ht="45" x14ac:dyDescent="0.25">
      <c r="A30" s="2"/>
      <c r="B30" s="304" t="s">
        <v>747</v>
      </c>
      <c r="C30" s="307"/>
      <c r="D30" s="244" t="s">
        <v>264</v>
      </c>
      <c r="E30" s="244" t="s">
        <v>1052</v>
      </c>
    </row>
    <row r="31" spans="1:5" ht="15" x14ac:dyDescent="0.25">
      <c r="A31" s="2"/>
      <c r="B31" s="305" t="s">
        <v>748</v>
      </c>
      <c r="C31" s="18"/>
      <c r="D31" s="19"/>
      <c r="E31" s="19"/>
    </row>
    <row r="32" spans="1:5" ht="213.75" customHeight="1" x14ac:dyDescent="0.25">
      <c r="A32" s="2"/>
      <c r="B32" s="304" t="s">
        <v>749</v>
      </c>
      <c r="C32" s="307"/>
      <c r="D32" s="244" t="s">
        <v>264</v>
      </c>
      <c r="E32" s="244" t="s">
        <v>1052</v>
      </c>
    </row>
    <row r="33" spans="1:5" ht="15" x14ac:dyDescent="0.25">
      <c r="A33" s="2"/>
      <c r="B33" s="17" t="s">
        <v>33</v>
      </c>
      <c r="C33" s="18"/>
      <c r="D33" s="19"/>
      <c r="E33" s="19"/>
    </row>
    <row r="34" spans="1:5" ht="126.95" customHeight="1" x14ac:dyDescent="0.2">
      <c r="A34" s="2"/>
      <c r="B34" s="20" t="s">
        <v>263</v>
      </c>
      <c r="C34" s="244"/>
      <c r="D34" s="244" t="s">
        <v>264</v>
      </c>
      <c r="E34" s="244" t="s">
        <v>1052</v>
      </c>
    </row>
    <row r="35" spans="1:5" ht="18" customHeight="1" x14ac:dyDescent="0.25">
      <c r="A35" s="2"/>
      <c r="B35" s="21" t="s">
        <v>265</v>
      </c>
      <c r="C35" s="22" t="s">
        <v>2</v>
      </c>
      <c r="D35" s="23" t="s">
        <v>8</v>
      </c>
      <c r="E35" s="23" t="s">
        <v>8</v>
      </c>
    </row>
    <row r="36" spans="1:5" ht="18" customHeight="1" x14ac:dyDescent="0.25">
      <c r="A36" s="2"/>
      <c r="B36" s="95" t="s">
        <v>13</v>
      </c>
      <c r="C36" s="317">
        <v>3800000000</v>
      </c>
      <c r="D36" s="245">
        <v>15</v>
      </c>
      <c r="E36" s="245">
        <v>15</v>
      </c>
    </row>
    <row r="37" spans="1:5" ht="18" customHeight="1" x14ac:dyDescent="0.25">
      <c r="A37" s="2"/>
      <c r="B37" s="96" t="s">
        <v>14</v>
      </c>
      <c r="C37" s="318">
        <v>800000000</v>
      </c>
      <c r="D37" s="236">
        <v>15</v>
      </c>
      <c r="E37" s="236">
        <v>15</v>
      </c>
    </row>
    <row r="38" spans="1:5" ht="18" customHeight="1" x14ac:dyDescent="0.25">
      <c r="A38" s="2"/>
      <c r="B38" s="97" t="s">
        <v>279</v>
      </c>
      <c r="C38" s="318">
        <v>3200000000</v>
      </c>
      <c r="D38" s="236">
        <v>5</v>
      </c>
      <c r="E38" s="236">
        <v>5</v>
      </c>
    </row>
    <row r="39" spans="1:5" ht="18" customHeight="1" x14ac:dyDescent="0.25">
      <c r="A39" s="2"/>
      <c r="B39" s="97" t="s">
        <v>419</v>
      </c>
      <c r="C39" s="318">
        <v>1200000000</v>
      </c>
      <c r="D39" s="236">
        <v>5</v>
      </c>
      <c r="E39" s="236">
        <v>5</v>
      </c>
    </row>
    <row r="40" spans="1:5" ht="18" customHeight="1" x14ac:dyDescent="0.25">
      <c r="A40" s="2"/>
      <c r="B40" s="96" t="s">
        <v>15</v>
      </c>
      <c r="C40" s="318">
        <v>800000000</v>
      </c>
      <c r="D40" s="236">
        <v>15</v>
      </c>
      <c r="E40" s="236">
        <v>15</v>
      </c>
    </row>
    <row r="41" spans="1:5" ht="18" customHeight="1" x14ac:dyDescent="0.25">
      <c r="A41" s="2"/>
      <c r="B41" s="96" t="s">
        <v>16</v>
      </c>
      <c r="C41" s="318">
        <v>800000000</v>
      </c>
      <c r="D41" s="236">
        <v>15</v>
      </c>
      <c r="E41" s="236">
        <v>15</v>
      </c>
    </row>
    <row r="42" spans="1:5" ht="18" customHeight="1" x14ac:dyDescent="0.25">
      <c r="A42" s="2"/>
      <c r="B42" s="96" t="s">
        <v>17</v>
      </c>
      <c r="C42" s="318">
        <v>800000000</v>
      </c>
      <c r="D42" s="236">
        <v>10</v>
      </c>
      <c r="E42" s="236">
        <v>10</v>
      </c>
    </row>
    <row r="43" spans="1:5" ht="18" customHeight="1" x14ac:dyDescent="0.25">
      <c r="A43" s="2"/>
      <c r="B43" s="96" t="s">
        <v>18</v>
      </c>
      <c r="C43" s="318">
        <v>50000000</v>
      </c>
      <c r="D43" s="236">
        <v>15</v>
      </c>
      <c r="E43" s="236">
        <v>15</v>
      </c>
    </row>
    <row r="44" spans="1:5" ht="18" customHeight="1" x14ac:dyDescent="0.25">
      <c r="A44" s="2"/>
      <c r="B44" s="96" t="s">
        <v>19</v>
      </c>
      <c r="C44" s="318">
        <v>800000000</v>
      </c>
      <c r="D44" s="236">
        <v>15</v>
      </c>
      <c r="E44" s="236">
        <v>15</v>
      </c>
    </row>
    <row r="45" spans="1:5" ht="18" customHeight="1" x14ac:dyDescent="0.25">
      <c r="A45" s="2"/>
      <c r="B45" s="96" t="s">
        <v>20</v>
      </c>
      <c r="C45" s="318">
        <v>350000000</v>
      </c>
      <c r="D45" s="236">
        <v>10</v>
      </c>
      <c r="E45" s="236">
        <v>10</v>
      </c>
    </row>
    <row r="46" spans="1:5" ht="18" customHeight="1" x14ac:dyDescent="0.25">
      <c r="A46" s="2"/>
      <c r="B46" s="96" t="s">
        <v>21</v>
      </c>
      <c r="C46" s="318">
        <f>+ACTIVOS.!J73</f>
        <v>627298593.55406392</v>
      </c>
      <c r="D46" s="236">
        <v>15</v>
      </c>
      <c r="E46" s="236">
        <v>15</v>
      </c>
    </row>
    <row r="47" spans="1:5" ht="18" customHeight="1" x14ac:dyDescent="0.25">
      <c r="A47" s="2"/>
      <c r="B47" s="96" t="s">
        <v>22</v>
      </c>
      <c r="C47" s="318">
        <v>600000000</v>
      </c>
      <c r="D47" s="236">
        <v>5</v>
      </c>
      <c r="E47" s="236">
        <v>5</v>
      </c>
    </row>
    <row r="48" spans="1:5" ht="18" customHeight="1" x14ac:dyDescent="0.25">
      <c r="A48" s="2"/>
      <c r="B48" s="96" t="s">
        <v>23</v>
      </c>
      <c r="C48" s="318">
        <v>400000000</v>
      </c>
      <c r="D48" s="237">
        <v>20</v>
      </c>
      <c r="E48" s="237">
        <v>20</v>
      </c>
    </row>
    <row r="49" spans="1:6" ht="21.95" customHeight="1" x14ac:dyDescent="0.2">
      <c r="A49" s="2"/>
      <c r="B49" s="584" t="s">
        <v>25</v>
      </c>
      <c r="C49" s="753">
        <v>300000000</v>
      </c>
      <c r="D49" s="723">
        <v>15</v>
      </c>
      <c r="E49" s="723">
        <v>15</v>
      </c>
    </row>
    <row r="50" spans="1:6" ht="12" customHeight="1" x14ac:dyDescent="0.25">
      <c r="A50" s="2"/>
      <c r="B50" s="15" t="s">
        <v>345</v>
      </c>
      <c r="C50" s="754"/>
      <c r="D50" s="724"/>
      <c r="E50" s="724"/>
    </row>
    <row r="51" spans="1:6" ht="13.5" customHeight="1" x14ac:dyDescent="0.25">
      <c r="A51" s="2"/>
      <c r="B51" s="99" t="s">
        <v>26</v>
      </c>
      <c r="C51" s="755"/>
      <c r="D51" s="725"/>
      <c r="E51" s="725"/>
    </row>
    <row r="52" spans="1:6" ht="18" customHeight="1" x14ac:dyDescent="0.25">
      <c r="A52" s="2"/>
      <c r="B52" s="96" t="s">
        <v>27</v>
      </c>
      <c r="C52" s="315">
        <v>900000000</v>
      </c>
      <c r="D52" s="236">
        <v>15</v>
      </c>
      <c r="E52" s="236">
        <v>0</v>
      </c>
    </row>
    <row r="53" spans="1:6" ht="18" customHeight="1" x14ac:dyDescent="0.25">
      <c r="A53" s="2"/>
      <c r="B53" s="96" t="s">
        <v>28</v>
      </c>
      <c r="C53" s="318">
        <v>550000000</v>
      </c>
      <c r="D53" s="236">
        <v>5</v>
      </c>
      <c r="E53" s="236">
        <v>5</v>
      </c>
    </row>
    <row r="54" spans="1:6" ht="18" customHeight="1" x14ac:dyDescent="0.25">
      <c r="A54" s="2"/>
      <c r="B54" s="98" t="s">
        <v>261</v>
      </c>
      <c r="C54" s="318">
        <v>1200000000</v>
      </c>
      <c r="D54" s="236">
        <v>15</v>
      </c>
      <c r="E54" s="236">
        <v>15</v>
      </c>
    </row>
    <row r="55" spans="1:6" ht="18" customHeight="1" x14ac:dyDescent="0.25">
      <c r="A55" s="2"/>
      <c r="B55" s="96" t="s">
        <v>29</v>
      </c>
      <c r="C55" s="318">
        <v>300000000</v>
      </c>
      <c r="D55" s="236">
        <v>10</v>
      </c>
      <c r="E55" s="236">
        <v>10</v>
      </c>
    </row>
    <row r="56" spans="1:6" ht="18" customHeight="1" x14ac:dyDescent="0.25">
      <c r="A56" s="2"/>
      <c r="B56" s="96" t="s">
        <v>30</v>
      </c>
      <c r="C56" s="318">
        <v>300000000</v>
      </c>
      <c r="D56" s="236">
        <v>10</v>
      </c>
      <c r="E56" s="236">
        <v>10</v>
      </c>
    </row>
    <row r="57" spans="1:6" ht="18" customHeight="1" x14ac:dyDescent="0.25">
      <c r="A57" s="2"/>
      <c r="B57" s="96" t="s">
        <v>31</v>
      </c>
      <c r="C57" s="318">
        <v>350000000</v>
      </c>
      <c r="D57" s="236">
        <v>10</v>
      </c>
      <c r="E57" s="236">
        <v>10</v>
      </c>
    </row>
    <row r="58" spans="1:6" ht="18" customHeight="1" x14ac:dyDescent="0.25">
      <c r="A58" s="2"/>
      <c r="B58" s="96" t="s">
        <v>32</v>
      </c>
      <c r="C58" s="318">
        <v>350000000</v>
      </c>
      <c r="D58" s="236">
        <v>10</v>
      </c>
      <c r="E58" s="236">
        <v>10</v>
      </c>
    </row>
    <row r="59" spans="1:6" ht="30" x14ac:dyDescent="0.25">
      <c r="A59" s="2"/>
      <c r="B59" s="190" t="s">
        <v>284</v>
      </c>
      <c r="C59" s="319" t="s">
        <v>283</v>
      </c>
      <c r="D59" s="236">
        <v>25</v>
      </c>
      <c r="E59" s="236">
        <v>25</v>
      </c>
      <c r="F59" s="1"/>
    </row>
    <row r="60" spans="1:6" ht="27" customHeight="1" x14ac:dyDescent="0.25">
      <c r="A60" s="2"/>
      <c r="B60" s="191" t="s">
        <v>285</v>
      </c>
      <c r="C60" s="320" t="s">
        <v>282</v>
      </c>
      <c r="D60" s="246">
        <v>25</v>
      </c>
      <c r="E60" s="246">
        <v>25</v>
      </c>
    </row>
    <row r="61" spans="1:6" ht="15" x14ac:dyDescent="0.25">
      <c r="A61" s="2"/>
      <c r="B61" s="24" t="s">
        <v>34</v>
      </c>
      <c r="C61" s="321"/>
      <c r="D61" s="247">
        <f>SUM(D36:D60)</f>
        <v>300</v>
      </c>
      <c r="E61" s="247">
        <f>SUM(E36:E60)</f>
        <v>285</v>
      </c>
    </row>
    <row r="62" spans="1:6" ht="15" x14ac:dyDescent="0.25">
      <c r="A62" s="2"/>
      <c r="B62" s="25" t="s">
        <v>6</v>
      </c>
      <c r="C62" s="26"/>
      <c r="D62" s="726" t="s">
        <v>8</v>
      </c>
      <c r="E62" s="726" t="s">
        <v>8</v>
      </c>
    </row>
    <row r="63" spans="1:6" ht="15" x14ac:dyDescent="0.25">
      <c r="A63" s="2"/>
      <c r="B63" s="27" t="s">
        <v>365</v>
      </c>
      <c r="C63" s="28"/>
      <c r="D63" s="697"/>
      <c r="E63" s="697"/>
    </row>
    <row r="64" spans="1:6" ht="18" customHeight="1" x14ac:dyDescent="0.25">
      <c r="A64" s="2"/>
      <c r="B64" s="100" t="s">
        <v>750</v>
      </c>
      <c r="C64" s="322"/>
      <c r="D64" s="248">
        <v>3</v>
      </c>
      <c r="E64" s="248">
        <v>3</v>
      </c>
    </row>
    <row r="65" spans="1:5" ht="18" customHeight="1" x14ac:dyDescent="0.25">
      <c r="A65" s="2"/>
      <c r="B65" s="101" t="s">
        <v>751</v>
      </c>
      <c r="C65" s="105"/>
      <c r="D65" s="249">
        <v>5</v>
      </c>
      <c r="E65" s="249">
        <v>5</v>
      </c>
    </row>
    <row r="66" spans="1:5" ht="18" customHeight="1" x14ac:dyDescent="0.25">
      <c r="A66" s="2"/>
      <c r="B66" s="101" t="s">
        <v>752</v>
      </c>
      <c r="C66" s="105"/>
      <c r="D66" s="249">
        <v>3</v>
      </c>
      <c r="E66" s="249">
        <v>0</v>
      </c>
    </row>
    <row r="67" spans="1:5" ht="17.25" customHeight="1" x14ac:dyDescent="0.25">
      <c r="A67" s="2"/>
      <c r="B67" s="309" t="s">
        <v>753</v>
      </c>
      <c r="C67" s="105"/>
      <c r="D67" s="249">
        <v>3</v>
      </c>
      <c r="E67" s="249">
        <v>3</v>
      </c>
    </row>
    <row r="68" spans="1:5" ht="18" customHeight="1" x14ac:dyDescent="0.25">
      <c r="A68" s="2"/>
      <c r="B68" s="101" t="s">
        <v>754</v>
      </c>
      <c r="C68" s="105"/>
      <c r="D68" s="249">
        <v>3</v>
      </c>
      <c r="E68" s="249">
        <v>3</v>
      </c>
    </row>
    <row r="69" spans="1:5" ht="18" customHeight="1" x14ac:dyDescent="0.25">
      <c r="A69" s="2"/>
      <c r="B69" s="101" t="s">
        <v>755</v>
      </c>
      <c r="C69" s="105"/>
      <c r="D69" s="249">
        <v>3</v>
      </c>
      <c r="E69" s="249">
        <v>3</v>
      </c>
    </row>
    <row r="70" spans="1:5" ht="18" customHeight="1" x14ac:dyDescent="0.25">
      <c r="A70" s="2"/>
      <c r="B70" s="101" t="s">
        <v>756</v>
      </c>
      <c r="C70" s="105"/>
      <c r="D70" s="249">
        <v>5</v>
      </c>
      <c r="E70" s="249">
        <v>5</v>
      </c>
    </row>
    <row r="71" spans="1:5" ht="18" customHeight="1" x14ac:dyDescent="0.25">
      <c r="A71" s="2"/>
      <c r="B71" s="102" t="s">
        <v>757</v>
      </c>
      <c r="C71" s="105"/>
      <c r="D71" s="249">
        <v>3</v>
      </c>
      <c r="E71" s="249">
        <v>0</v>
      </c>
    </row>
    <row r="72" spans="1:5" ht="18" customHeight="1" x14ac:dyDescent="0.25">
      <c r="A72" s="2"/>
      <c r="B72" s="103" t="s">
        <v>758</v>
      </c>
      <c r="C72" s="105"/>
      <c r="D72" s="249">
        <v>3</v>
      </c>
      <c r="E72" s="249">
        <v>3</v>
      </c>
    </row>
    <row r="73" spans="1:5" ht="30" x14ac:dyDescent="0.25">
      <c r="A73" s="2"/>
      <c r="B73" s="104" t="s">
        <v>759</v>
      </c>
      <c r="C73" s="105"/>
      <c r="D73" s="249">
        <v>3</v>
      </c>
      <c r="E73" s="249">
        <v>3</v>
      </c>
    </row>
    <row r="74" spans="1:5" ht="18" customHeight="1" x14ac:dyDescent="0.25">
      <c r="A74" s="2"/>
      <c r="B74" s="102" t="s">
        <v>760</v>
      </c>
      <c r="C74" s="105"/>
      <c r="D74" s="249">
        <v>3</v>
      </c>
      <c r="E74" s="249">
        <v>0</v>
      </c>
    </row>
    <row r="75" spans="1:5" ht="18" customHeight="1" x14ac:dyDescent="0.25">
      <c r="A75" s="2"/>
      <c r="B75" s="102" t="s">
        <v>761</v>
      </c>
      <c r="C75" s="105"/>
      <c r="D75" s="249">
        <v>3</v>
      </c>
      <c r="E75" s="249">
        <v>3</v>
      </c>
    </row>
    <row r="76" spans="1:5" ht="30.75" customHeight="1" x14ac:dyDescent="0.25">
      <c r="A76" s="2"/>
      <c r="B76" s="310" t="s">
        <v>762</v>
      </c>
      <c r="C76" s="323" t="s">
        <v>361</v>
      </c>
      <c r="D76" s="249">
        <v>3</v>
      </c>
      <c r="E76" s="249">
        <v>0</v>
      </c>
    </row>
    <row r="77" spans="1:5" ht="18" customHeight="1" x14ac:dyDescent="0.25">
      <c r="A77" s="2"/>
      <c r="B77" s="102" t="s">
        <v>763</v>
      </c>
      <c r="C77" s="105"/>
      <c r="D77" s="249">
        <v>5</v>
      </c>
      <c r="E77" s="249">
        <v>5</v>
      </c>
    </row>
    <row r="78" spans="1:5" ht="22.5" customHeight="1" x14ac:dyDescent="0.25">
      <c r="A78" s="2"/>
      <c r="B78" s="102" t="s">
        <v>764</v>
      </c>
      <c r="C78" s="105"/>
      <c r="D78" s="249">
        <v>3</v>
      </c>
      <c r="E78" s="249">
        <v>3</v>
      </c>
    </row>
    <row r="79" spans="1:5" ht="18" customHeight="1" x14ac:dyDescent="0.25">
      <c r="A79" s="2"/>
      <c r="B79" s="102" t="s">
        <v>765</v>
      </c>
      <c r="C79" s="105"/>
      <c r="D79" s="249">
        <v>5</v>
      </c>
      <c r="E79" s="249">
        <v>5</v>
      </c>
    </row>
    <row r="80" spans="1:5" ht="18.75" customHeight="1" x14ac:dyDescent="0.25">
      <c r="A80" s="2"/>
      <c r="B80" s="311" t="s">
        <v>766</v>
      </c>
      <c r="C80" s="105"/>
      <c r="D80" s="249">
        <v>3</v>
      </c>
      <c r="E80" s="249">
        <v>3</v>
      </c>
    </row>
    <row r="81" spans="1:5" ht="18" customHeight="1" x14ac:dyDescent="0.25">
      <c r="A81" s="2"/>
      <c r="B81" s="310" t="s">
        <v>767</v>
      </c>
      <c r="C81" s="105"/>
      <c r="D81" s="249">
        <v>3</v>
      </c>
      <c r="E81" s="249">
        <v>3</v>
      </c>
    </row>
    <row r="82" spans="1:5" ht="18" customHeight="1" x14ac:dyDescent="0.25">
      <c r="A82" s="2"/>
      <c r="B82" s="102" t="s">
        <v>768</v>
      </c>
      <c r="C82" s="105"/>
      <c r="D82" s="249">
        <v>3</v>
      </c>
      <c r="E82" s="249">
        <v>3</v>
      </c>
    </row>
    <row r="83" spans="1:5" ht="18" customHeight="1" x14ac:dyDescent="0.25">
      <c r="A83" s="2"/>
      <c r="B83" s="102" t="s">
        <v>769</v>
      </c>
      <c r="C83" s="105"/>
      <c r="D83" s="249">
        <v>3</v>
      </c>
      <c r="E83" s="249">
        <v>3</v>
      </c>
    </row>
    <row r="84" spans="1:5" ht="28.5" customHeight="1" x14ac:dyDescent="0.25">
      <c r="A84" s="2"/>
      <c r="B84" s="104" t="s">
        <v>770</v>
      </c>
      <c r="C84" s="105"/>
      <c r="D84" s="250" t="s">
        <v>264</v>
      </c>
      <c r="E84" s="250" t="s">
        <v>264</v>
      </c>
    </row>
    <row r="85" spans="1:5" ht="18" customHeight="1" x14ac:dyDescent="0.25">
      <c r="A85" s="2"/>
      <c r="B85" s="102" t="s">
        <v>771</v>
      </c>
      <c r="C85" s="105"/>
      <c r="D85" s="249">
        <v>3</v>
      </c>
      <c r="E85" s="249">
        <v>3</v>
      </c>
    </row>
    <row r="86" spans="1:5" ht="18" customHeight="1" x14ac:dyDescent="0.25">
      <c r="A86" s="2"/>
      <c r="B86" s="102" t="s">
        <v>772</v>
      </c>
      <c r="C86" s="105"/>
      <c r="D86" s="249">
        <v>3</v>
      </c>
      <c r="E86" s="249">
        <v>3</v>
      </c>
    </row>
    <row r="87" spans="1:5" ht="18" customHeight="1" x14ac:dyDescent="0.25">
      <c r="A87" s="2"/>
      <c r="B87" s="310" t="s">
        <v>773</v>
      </c>
      <c r="C87" s="105"/>
      <c r="D87" s="249">
        <v>3</v>
      </c>
      <c r="E87" s="249">
        <v>3</v>
      </c>
    </row>
    <row r="88" spans="1:5" ht="18" customHeight="1" x14ac:dyDescent="0.25">
      <c r="A88" s="2"/>
      <c r="B88" s="310" t="s">
        <v>774</v>
      </c>
      <c r="C88" s="105"/>
      <c r="D88" s="249">
        <v>3</v>
      </c>
      <c r="E88" s="249">
        <v>3</v>
      </c>
    </row>
    <row r="89" spans="1:5" ht="18" customHeight="1" x14ac:dyDescent="0.25">
      <c r="A89" s="2"/>
      <c r="B89" s="310" t="s">
        <v>775</v>
      </c>
      <c r="C89" s="105"/>
      <c r="D89" s="249">
        <v>3</v>
      </c>
      <c r="E89" s="249">
        <v>3</v>
      </c>
    </row>
    <row r="90" spans="1:5" ht="18" customHeight="1" x14ac:dyDescent="0.25">
      <c r="A90" s="2"/>
      <c r="B90" s="310" t="s">
        <v>776</v>
      </c>
      <c r="C90" s="105"/>
      <c r="D90" s="249">
        <v>3</v>
      </c>
      <c r="E90" s="249">
        <v>3</v>
      </c>
    </row>
    <row r="91" spans="1:5" ht="18" customHeight="1" x14ac:dyDescent="0.25">
      <c r="A91" s="2"/>
      <c r="B91" s="310" t="s">
        <v>12</v>
      </c>
      <c r="C91" s="105"/>
      <c r="D91" s="249">
        <v>3</v>
      </c>
      <c r="E91" s="249">
        <v>3</v>
      </c>
    </row>
    <row r="92" spans="1:5" ht="18" customHeight="1" x14ac:dyDescent="0.25">
      <c r="A92" s="2"/>
      <c r="B92" s="310" t="s">
        <v>777</v>
      </c>
      <c r="C92" s="105"/>
      <c r="D92" s="249">
        <v>3</v>
      </c>
      <c r="E92" s="249">
        <v>3</v>
      </c>
    </row>
    <row r="93" spans="1:5" ht="18" customHeight="1" x14ac:dyDescent="0.25">
      <c r="A93" s="2"/>
      <c r="B93" s="310" t="s">
        <v>778</v>
      </c>
      <c r="C93" s="105"/>
      <c r="D93" s="249">
        <v>3</v>
      </c>
      <c r="E93" s="249">
        <v>0</v>
      </c>
    </row>
    <row r="94" spans="1:5" ht="27.75" customHeight="1" x14ac:dyDescent="0.25">
      <c r="A94" s="93"/>
      <c r="B94" s="311" t="s">
        <v>779</v>
      </c>
      <c r="C94" s="105"/>
      <c r="D94" s="249">
        <v>3</v>
      </c>
      <c r="E94" s="249">
        <v>0</v>
      </c>
    </row>
    <row r="95" spans="1:5" ht="15" x14ac:dyDescent="0.25">
      <c r="A95" s="2"/>
      <c r="B95" s="312" t="s">
        <v>780</v>
      </c>
      <c r="C95" s="105"/>
      <c r="D95" s="249">
        <v>3</v>
      </c>
      <c r="E95" s="249">
        <v>3</v>
      </c>
    </row>
    <row r="96" spans="1:5" ht="15" x14ac:dyDescent="0.25">
      <c r="A96" s="2"/>
      <c r="B96" s="312" t="s">
        <v>781</v>
      </c>
      <c r="C96" s="105"/>
      <c r="D96" s="249">
        <v>3</v>
      </c>
      <c r="E96" s="249">
        <v>3</v>
      </c>
    </row>
    <row r="97" spans="1:5" ht="18" customHeight="1" x14ac:dyDescent="0.25">
      <c r="A97" s="2"/>
      <c r="B97" s="313" t="s">
        <v>782</v>
      </c>
      <c r="C97" s="105"/>
      <c r="D97" s="249">
        <v>3</v>
      </c>
      <c r="E97" s="249">
        <v>3</v>
      </c>
    </row>
    <row r="98" spans="1:5" ht="30" customHeight="1" x14ac:dyDescent="0.2">
      <c r="A98" s="2"/>
      <c r="B98" s="107" t="s">
        <v>783</v>
      </c>
      <c r="C98" s="324"/>
      <c r="D98" s="251">
        <v>3</v>
      </c>
      <c r="E98" s="251">
        <v>0</v>
      </c>
    </row>
    <row r="99" spans="1:5" ht="18" customHeight="1" x14ac:dyDescent="0.25">
      <c r="A99" s="2"/>
      <c r="B99" s="102" t="s">
        <v>784</v>
      </c>
      <c r="C99" s="105"/>
      <c r="D99" s="249">
        <v>3</v>
      </c>
      <c r="E99" s="249">
        <v>3</v>
      </c>
    </row>
    <row r="100" spans="1:5" ht="18" customHeight="1" x14ac:dyDescent="0.25">
      <c r="A100" s="2"/>
      <c r="B100" s="310" t="s">
        <v>785</v>
      </c>
      <c r="C100" s="105"/>
      <c r="D100" s="249">
        <v>4</v>
      </c>
      <c r="E100" s="605">
        <v>0</v>
      </c>
    </row>
    <row r="101" spans="1:5" ht="18" customHeight="1" x14ac:dyDescent="0.25">
      <c r="A101" s="2"/>
      <c r="B101" s="102" t="s">
        <v>786</v>
      </c>
      <c r="C101" s="105"/>
      <c r="D101" s="249">
        <v>5</v>
      </c>
      <c r="E101" s="249">
        <v>5</v>
      </c>
    </row>
    <row r="102" spans="1:5" ht="18" customHeight="1" x14ac:dyDescent="0.25">
      <c r="A102" s="2"/>
      <c r="B102" s="310" t="s">
        <v>787</v>
      </c>
      <c r="C102" s="105"/>
      <c r="D102" s="252">
        <v>5</v>
      </c>
      <c r="E102" s="252">
        <v>5</v>
      </c>
    </row>
    <row r="103" spans="1:5" ht="18" customHeight="1" x14ac:dyDescent="0.25">
      <c r="A103" s="2"/>
      <c r="B103" s="310" t="s">
        <v>788</v>
      </c>
      <c r="C103" s="105"/>
      <c r="D103" s="252">
        <v>5</v>
      </c>
      <c r="E103" s="252">
        <v>5</v>
      </c>
    </row>
    <row r="104" spans="1:5" ht="18" customHeight="1" x14ac:dyDescent="0.25">
      <c r="A104" s="2"/>
      <c r="B104" s="310" t="s">
        <v>789</v>
      </c>
      <c r="C104" s="105"/>
      <c r="D104" s="252">
        <v>5</v>
      </c>
      <c r="E104" s="249">
        <v>0</v>
      </c>
    </row>
    <row r="105" spans="1:5" ht="18" customHeight="1" x14ac:dyDescent="0.25">
      <c r="A105" s="2"/>
      <c r="B105" s="310" t="s">
        <v>790</v>
      </c>
      <c r="C105" s="105"/>
      <c r="D105" s="252">
        <v>5</v>
      </c>
      <c r="E105" s="249">
        <v>0</v>
      </c>
    </row>
    <row r="106" spans="1:5" ht="18" customHeight="1" x14ac:dyDescent="0.25">
      <c r="A106" s="2"/>
      <c r="B106" s="102" t="s">
        <v>791</v>
      </c>
      <c r="C106" s="105"/>
      <c r="D106" s="252">
        <v>5</v>
      </c>
      <c r="E106" s="252">
        <v>5</v>
      </c>
    </row>
    <row r="107" spans="1:5" ht="30.75" customHeight="1" x14ac:dyDescent="0.25">
      <c r="A107" s="2"/>
      <c r="B107" s="104" t="s">
        <v>792</v>
      </c>
      <c r="C107" s="105"/>
      <c r="D107" s="252">
        <v>10</v>
      </c>
      <c r="E107" s="252">
        <v>10</v>
      </c>
    </row>
    <row r="108" spans="1:5" ht="18" customHeight="1" x14ac:dyDescent="0.25">
      <c r="A108" s="2"/>
      <c r="B108" s="103" t="s">
        <v>793</v>
      </c>
      <c r="C108" s="105"/>
      <c r="D108" s="252">
        <v>5</v>
      </c>
      <c r="E108" s="252">
        <v>5</v>
      </c>
    </row>
    <row r="109" spans="1:5" ht="18" customHeight="1" x14ac:dyDescent="0.25">
      <c r="A109" s="2"/>
      <c r="B109" s="310" t="s">
        <v>794</v>
      </c>
      <c r="C109" s="105"/>
      <c r="D109" s="252">
        <v>5</v>
      </c>
      <c r="E109" s="252">
        <v>5</v>
      </c>
    </row>
    <row r="110" spans="1:5" ht="18" customHeight="1" x14ac:dyDescent="0.25">
      <c r="A110" s="2"/>
      <c r="B110" s="310" t="s">
        <v>795</v>
      </c>
      <c r="C110" s="105"/>
      <c r="D110" s="252">
        <v>5</v>
      </c>
      <c r="E110" s="252">
        <v>5</v>
      </c>
    </row>
    <row r="111" spans="1:5" ht="18" customHeight="1" x14ac:dyDescent="0.25">
      <c r="A111" s="2"/>
      <c r="B111" s="310" t="s">
        <v>796</v>
      </c>
      <c r="C111" s="105"/>
      <c r="D111" s="252">
        <v>5</v>
      </c>
      <c r="E111" s="249">
        <v>0</v>
      </c>
    </row>
    <row r="112" spans="1:5" ht="18" customHeight="1" x14ac:dyDescent="0.25">
      <c r="A112" s="2"/>
      <c r="B112" s="310" t="s">
        <v>797</v>
      </c>
      <c r="C112" s="105"/>
      <c r="D112" s="252">
        <v>3</v>
      </c>
      <c r="E112" s="252">
        <v>3</v>
      </c>
    </row>
    <row r="113" spans="1:5" ht="30" x14ac:dyDescent="0.25">
      <c r="A113" s="2"/>
      <c r="B113" s="104" t="s">
        <v>897</v>
      </c>
      <c r="C113" s="324" t="s">
        <v>281</v>
      </c>
      <c r="D113" s="587" t="s">
        <v>264</v>
      </c>
      <c r="E113" s="587" t="s">
        <v>1052</v>
      </c>
    </row>
    <row r="114" spans="1:5" ht="18" customHeight="1" x14ac:dyDescent="0.25">
      <c r="A114" s="2"/>
      <c r="B114" s="102" t="s">
        <v>798</v>
      </c>
      <c r="C114" s="105"/>
      <c r="D114" s="252">
        <v>5</v>
      </c>
      <c r="E114" s="252">
        <v>5</v>
      </c>
    </row>
    <row r="115" spans="1:5" ht="18" customHeight="1" x14ac:dyDescent="0.25">
      <c r="A115" s="2"/>
      <c r="B115" s="102" t="s">
        <v>799</v>
      </c>
      <c r="C115" s="105"/>
      <c r="D115" s="252">
        <v>5</v>
      </c>
      <c r="E115" s="252">
        <v>5</v>
      </c>
    </row>
    <row r="116" spans="1:5" ht="18" customHeight="1" x14ac:dyDescent="0.25">
      <c r="A116" s="2"/>
      <c r="B116" s="310" t="s">
        <v>800</v>
      </c>
      <c r="C116" s="105"/>
      <c r="D116" s="252">
        <v>5</v>
      </c>
      <c r="E116" s="252">
        <v>5</v>
      </c>
    </row>
    <row r="117" spans="1:5" ht="18" customHeight="1" x14ac:dyDescent="0.25">
      <c r="A117" s="2"/>
      <c r="B117" s="310" t="s">
        <v>801</v>
      </c>
      <c r="C117" s="105" t="s">
        <v>281</v>
      </c>
      <c r="D117" s="252">
        <v>3</v>
      </c>
      <c r="E117" s="252">
        <v>3</v>
      </c>
    </row>
    <row r="118" spans="1:5" ht="30" x14ac:dyDescent="0.25">
      <c r="A118" s="2"/>
      <c r="B118" s="104" t="s">
        <v>802</v>
      </c>
      <c r="C118" s="110" t="s">
        <v>346</v>
      </c>
      <c r="D118" s="252">
        <v>15</v>
      </c>
      <c r="E118" s="249">
        <v>0</v>
      </c>
    </row>
    <row r="119" spans="1:5" ht="48" customHeight="1" x14ac:dyDescent="0.2">
      <c r="A119" s="2"/>
      <c r="B119" s="314" t="s">
        <v>803</v>
      </c>
      <c r="C119" s="169"/>
      <c r="D119" s="253">
        <v>14</v>
      </c>
      <c r="E119" s="253">
        <v>14</v>
      </c>
    </row>
    <row r="120" spans="1:5" ht="18" customHeight="1" x14ac:dyDescent="0.25">
      <c r="A120" s="2"/>
      <c r="B120" s="312" t="s">
        <v>804</v>
      </c>
      <c r="C120" s="117"/>
      <c r="D120" s="252">
        <v>10</v>
      </c>
      <c r="E120" s="252">
        <v>10</v>
      </c>
    </row>
    <row r="121" spans="1:5" ht="18" customHeight="1" x14ac:dyDescent="0.25">
      <c r="A121" s="2"/>
      <c r="B121" s="102" t="s">
        <v>805</v>
      </c>
      <c r="C121" s="105"/>
      <c r="D121" s="252">
        <v>5</v>
      </c>
      <c r="E121" s="252">
        <v>5</v>
      </c>
    </row>
    <row r="122" spans="1:5" ht="18" customHeight="1" x14ac:dyDescent="0.25">
      <c r="A122" s="2"/>
      <c r="B122" s="108" t="s">
        <v>806</v>
      </c>
      <c r="C122" s="109"/>
      <c r="D122" s="111" t="s">
        <v>264</v>
      </c>
      <c r="E122" s="111" t="s">
        <v>264</v>
      </c>
    </row>
    <row r="123" spans="1:5" ht="18" customHeight="1" x14ac:dyDescent="0.25">
      <c r="A123" s="2"/>
      <c r="B123" s="102" t="s">
        <v>807</v>
      </c>
      <c r="C123" s="105"/>
      <c r="D123" s="252">
        <v>3</v>
      </c>
      <c r="E123" s="252">
        <v>3</v>
      </c>
    </row>
    <row r="124" spans="1:5" ht="31.5" customHeight="1" x14ac:dyDescent="0.2">
      <c r="A124" s="2"/>
      <c r="B124" s="556" t="s">
        <v>877</v>
      </c>
      <c r="C124" s="324"/>
      <c r="D124" s="253">
        <v>3</v>
      </c>
      <c r="E124" s="253">
        <v>3</v>
      </c>
    </row>
    <row r="125" spans="1:5" ht="18" customHeight="1" x14ac:dyDescent="0.25">
      <c r="A125" s="2"/>
      <c r="B125" s="102" t="s">
        <v>808</v>
      </c>
      <c r="C125" s="105"/>
      <c r="D125" s="252">
        <v>3</v>
      </c>
      <c r="E125" s="252">
        <v>3</v>
      </c>
    </row>
    <row r="126" spans="1:5" ht="18" customHeight="1" x14ac:dyDescent="0.25">
      <c r="A126" s="2"/>
      <c r="B126" s="102" t="s">
        <v>809</v>
      </c>
      <c r="C126" s="105"/>
      <c r="D126" s="252">
        <v>3</v>
      </c>
      <c r="E126" s="252">
        <v>3</v>
      </c>
    </row>
    <row r="127" spans="1:5" ht="20.25" customHeight="1" x14ac:dyDescent="0.25">
      <c r="A127" s="2"/>
      <c r="B127" s="112" t="s">
        <v>286</v>
      </c>
      <c r="C127" s="105"/>
      <c r="D127" s="252"/>
      <c r="E127" s="252"/>
    </row>
    <row r="128" spans="1:5" ht="30" x14ac:dyDescent="0.25">
      <c r="A128" s="2"/>
      <c r="B128" s="113" t="s">
        <v>287</v>
      </c>
      <c r="C128" s="105"/>
      <c r="D128" s="114" t="s">
        <v>264</v>
      </c>
      <c r="E128" s="114" t="s">
        <v>264</v>
      </c>
    </row>
    <row r="129" spans="1:5" ht="15" x14ac:dyDescent="0.25">
      <c r="A129" s="2"/>
      <c r="B129" s="115"/>
      <c r="C129" s="325"/>
      <c r="D129" s="255"/>
      <c r="E129" s="255"/>
    </row>
    <row r="130" spans="1:5" ht="15" x14ac:dyDescent="0.25">
      <c r="A130" s="2"/>
      <c r="B130" s="31" t="s">
        <v>266</v>
      </c>
      <c r="C130" s="326"/>
      <c r="D130" s="247">
        <f>SUM(D64:D129)</f>
        <v>254</v>
      </c>
      <c r="E130" s="247">
        <f>SUM(E64:E129)</f>
        <v>199</v>
      </c>
    </row>
    <row r="131" spans="1:5" ht="15" x14ac:dyDescent="0.25">
      <c r="A131" s="2"/>
      <c r="B131" s="32" t="s">
        <v>35</v>
      </c>
      <c r="C131" s="327"/>
      <c r="D131" s="33" t="s">
        <v>8</v>
      </c>
      <c r="E131" s="33" t="s">
        <v>8</v>
      </c>
    </row>
    <row r="132" spans="1:5" ht="24.95" customHeight="1" x14ac:dyDescent="0.2">
      <c r="A132" s="2"/>
      <c r="B132" s="186" t="s">
        <v>267</v>
      </c>
      <c r="C132" s="328" t="s">
        <v>273</v>
      </c>
      <c r="D132" s="256">
        <v>50</v>
      </c>
      <c r="E132" s="256">
        <v>50</v>
      </c>
    </row>
    <row r="133" spans="1:5" ht="30" x14ac:dyDescent="0.2">
      <c r="A133" s="2"/>
      <c r="B133" s="186" t="s">
        <v>268</v>
      </c>
      <c r="C133" s="328" t="s">
        <v>269</v>
      </c>
      <c r="D133" s="256">
        <v>30</v>
      </c>
      <c r="E133" s="256">
        <v>30</v>
      </c>
    </row>
    <row r="134" spans="1:5" ht="30" x14ac:dyDescent="0.2">
      <c r="A134" s="2"/>
      <c r="B134" s="186" t="s">
        <v>36</v>
      </c>
      <c r="C134" s="328" t="s">
        <v>269</v>
      </c>
      <c r="D134" s="256">
        <v>20</v>
      </c>
      <c r="E134" s="256">
        <v>20</v>
      </c>
    </row>
    <row r="135" spans="1:5" ht="30" x14ac:dyDescent="0.2">
      <c r="A135" s="2"/>
      <c r="B135" s="186" t="s">
        <v>37</v>
      </c>
      <c r="C135" s="328" t="s">
        <v>269</v>
      </c>
      <c r="D135" s="256">
        <v>15</v>
      </c>
      <c r="E135" s="256">
        <v>15</v>
      </c>
    </row>
    <row r="136" spans="1:5" ht="30" x14ac:dyDescent="0.2">
      <c r="A136" s="2"/>
      <c r="B136" s="186" t="s">
        <v>270</v>
      </c>
      <c r="C136" s="328" t="s">
        <v>269</v>
      </c>
      <c r="D136" s="256">
        <v>15</v>
      </c>
      <c r="E136" s="256">
        <v>15</v>
      </c>
    </row>
    <row r="137" spans="1:5" ht="30" x14ac:dyDescent="0.2">
      <c r="A137" s="2"/>
      <c r="B137" s="186" t="s">
        <v>271</v>
      </c>
      <c r="C137" s="328" t="s">
        <v>269</v>
      </c>
      <c r="D137" s="256">
        <v>20</v>
      </c>
      <c r="E137" s="256">
        <v>20</v>
      </c>
    </row>
    <row r="138" spans="1:5" ht="30" x14ac:dyDescent="0.2">
      <c r="A138" s="2"/>
      <c r="B138" s="186" t="s">
        <v>272</v>
      </c>
      <c r="C138" s="328" t="s">
        <v>269</v>
      </c>
      <c r="D138" s="256">
        <v>25</v>
      </c>
      <c r="E138" s="256">
        <v>25</v>
      </c>
    </row>
    <row r="139" spans="1:5" ht="15" x14ac:dyDescent="0.25">
      <c r="A139" s="2"/>
      <c r="B139" s="187" t="s">
        <v>38</v>
      </c>
      <c r="C139" s="329"/>
      <c r="D139" s="257"/>
      <c r="E139" s="257"/>
    </row>
    <row r="140" spans="1:5" ht="15" x14ac:dyDescent="0.25">
      <c r="A140" s="2"/>
      <c r="B140" s="188" t="s">
        <v>39</v>
      </c>
      <c r="C140" s="330" t="s">
        <v>347</v>
      </c>
      <c r="D140" s="258">
        <v>30</v>
      </c>
      <c r="E140" s="258">
        <v>0</v>
      </c>
    </row>
    <row r="141" spans="1:5" ht="15" x14ac:dyDescent="0.25">
      <c r="A141" s="2"/>
      <c r="B141" s="189" t="s">
        <v>40</v>
      </c>
      <c r="C141" s="331" t="s">
        <v>348</v>
      </c>
      <c r="D141" s="259">
        <v>30</v>
      </c>
      <c r="E141" s="258">
        <v>0</v>
      </c>
    </row>
    <row r="142" spans="1:5" ht="30" x14ac:dyDescent="0.2">
      <c r="A142" s="2"/>
      <c r="B142" s="186" t="s">
        <v>275</v>
      </c>
      <c r="C142" s="328" t="s">
        <v>349</v>
      </c>
      <c r="D142" s="256">
        <v>40</v>
      </c>
      <c r="E142" s="256">
        <v>40</v>
      </c>
    </row>
    <row r="143" spans="1:5" ht="75.75" customHeight="1" x14ac:dyDescent="0.2">
      <c r="A143" s="2"/>
      <c r="B143" s="186" t="s">
        <v>41</v>
      </c>
      <c r="C143" s="328" t="s">
        <v>42</v>
      </c>
      <c r="D143" s="256">
        <v>25</v>
      </c>
      <c r="E143" s="256">
        <v>25</v>
      </c>
    </row>
    <row r="144" spans="1:5" ht="18.95" customHeight="1" x14ac:dyDescent="0.2">
      <c r="A144" s="2"/>
      <c r="B144" s="35" t="s">
        <v>34</v>
      </c>
      <c r="C144" s="332"/>
      <c r="D144" s="260">
        <f>SUM(D132:D143)</f>
        <v>300</v>
      </c>
      <c r="E144" s="260">
        <f>SUM(E132:E143)</f>
        <v>240</v>
      </c>
    </row>
    <row r="145" spans="1:5" ht="18.95" customHeight="1" x14ac:dyDescent="0.25">
      <c r="A145" s="2"/>
      <c r="B145" s="730" t="s">
        <v>274</v>
      </c>
      <c r="C145" s="731"/>
      <c r="D145" s="36" t="s">
        <v>8</v>
      </c>
      <c r="E145" s="36" t="s">
        <v>8</v>
      </c>
    </row>
    <row r="146" spans="1:5" ht="18.95" customHeight="1" x14ac:dyDescent="0.25">
      <c r="A146" s="2"/>
      <c r="B146" s="37"/>
      <c r="C146" s="38"/>
      <c r="D146" s="261">
        <v>100</v>
      </c>
      <c r="E146" s="608">
        <f>864835809+1059278760+1059278760+1059278760</f>
        <v>4042672089</v>
      </c>
    </row>
    <row r="147" spans="1:5" ht="24.75" customHeight="1" thickBot="1" x14ac:dyDescent="0.3">
      <c r="A147" s="2"/>
      <c r="B147" s="39"/>
      <c r="C147" s="333"/>
      <c r="D147" s="262">
        <v>100</v>
      </c>
      <c r="E147" s="262">
        <v>100</v>
      </c>
    </row>
    <row r="148" spans="1:5" ht="27" customHeight="1" x14ac:dyDescent="0.25">
      <c r="A148" s="2"/>
      <c r="B148" s="40" t="s">
        <v>1055</v>
      </c>
      <c r="C148" s="263"/>
      <c r="D148" s="263"/>
      <c r="E148" s="607">
        <f>+E61+E130+E144+E147</f>
        <v>824</v>
      </c>
    </row>
    <row r="149" spans="1:5" ht="13.5" customHeight="1" thickBot="1" x14ac:dyDescent="0.3">
      <c r="A149" s="2"/>
      <c r="B149" s="42"/>
      <c r="C149" s="233"/>
      <c r="D149" s="233"/>
      <c r="E149" s="233"/>
    </row>
    <row r="150" spans="1:5" ht="16.5" thickBot="1" x14ac:dyDescent="0.3">
      <c r="A150" s="2"/>
      <c r="B150" s="734" t="s">
        <v>372</v>
      </c>
      <c r="C150" s="444" t="s">
        <v>369</v>
      </c>
      <c r="D150" s="727" t="s">
        <v>371</v>
      </c>
      <c r="E150" s="727" t="s">
        <v>371</v>
      </c>
    </row>
    <row r="151" spans="1:5" ht="16.5" thickBot="1" x14ac:dyDescent="0.3">
      <c r="A151" s="2"/>
      <c r="B151" s="735"/>
      <c r="C151" s="10" t="s">
        <v>370</v>
      </c>
      <c r="D151" s="728"/>
      <c r="E151" s="728"/>
    </row>
    <row r="152" spans="1:5" ht="24.75" customHeight="1" x14ac:dyDescent="0.2">
      <c r="A152" s="2"/>
      <c r="B152" s="609" t="s">
        <v>254</v>
      </c>
      <c r="C152" s="610">
        <f>'RELACIÓN VEHICULOS'!K22</f>
        <v>657500000</v>
      </c>
      <c r="D152" s="611"/>
      <c r="E152" s="611"/>
    </row>
    <row r="153" spans="1:5" ht="11.25" customHeight="1" x14ac:dyDescent="0.25">
      <c r="A153" s="2"/>
      <c r="B153" s="446"/>
      <c r="C153" s="306"/>
      <c r="D153" s="447"/>
      <c r="E153" s="447"/>
    </row>
    <row r="154" spans="1:5" ht="30" x14ac:dyDescent="0.2">
      <c r="A154" s="2"/>
      <c r="B154" s="448" t="s">
        <v>384</v>
      </c>
      <c r="C154" s="612"/>
      <c r="D154" s="613" t="s">
        <v>264</v>
      </c>
      <c r="E154" s="613" t="s">
        <v>1052</v>
      </c>
    </row>
    <row r="155" spans="1:5" ht="15" x14ac:dyDescent="0.25">
      <c r="A155" s="2"/>
      <c r="B155" s="449"/>
      <c r="C155" s="307"/>
      <c r="D155" s="450"/>
      <c r="E155" s="450"/>
    </row>
    <row r="156" spans="1:5" ht="18" customHeight="1" x14ac:dyDescent="0.25">
      <c r="A156" s="2"/>
      <c r="B156" s="451" t="s">
        <v>33</v>
      </c>
      <c r="C156" s="18"/>
      <c r="D156" s="452"/>
      <c r="E156" s="452"/>
    </row>
    <row r="157" spans="1:5" ht="36.75" customHeight="1" x14ac:dyDescent="0.2">
      <c r="A157" s="2"/>
      <c r="B157" s="453" t="s">
        <v>43</v>
      </c>
      <c r="C157" s="334"/>
      <c r="D157" s="454">
        <v>50</v>
      </c>
      <c r="E157" s="454">
        <v>50</v>
      </c>
    </row>
    <row r="158" spans="1:5" ht="63" customHeight="1" x14ac:dyDescent="0.2">
      <c r="A158" s="2"/>
      <c r="B158" s="455" t="s">
        <v>292</v>
      </c>
      <c r="C158" s="335"/>
      <c r="D158" s="456"/>
      <c r="E158" s="456"/>
    </row>
    <row r="159" spans="1:5" ht="18" customHeight="1" x14ac:dyDescent="0.25">
      <c r="A159" s="2"/>
      <c r="B159" s="457" t="s">
        <v>44</v>
      </c>
      <c r="C159" s="105"/>
      <c r="D159" s="458">
        <v>20</v>
      </c>
      <c r="E159" s="458">
        <v>20</v>
      </c>
    </row>
    <row r="160" spans="1:5" ht="18" customHeight="1" x14ac:dyDescent="0.25">
      <c r="A160" s="2"/>
      <c r="B160" s="457" t="s">
        <v>45</v>
      </c>
      <c r="C160" s="105"/>
      <c r="D160" s="458">
        <v>20</v>
      </c>
      <c r="E160" s="458">
        <v>20</v>
      </c>
    </row>
    <row r="161" spans="1:5" ht="18" customHeight="1" x14ac:dyDescent="0.25">
      <c r="A161" s="2"/>
      <c r="B161" s="457" t="s">
        <v>46</v>
      </c>
      <c r="C161" s="105"/>
      <c r="D161" s="458">
        <v>20</v>
      </c>
      <c r="E161" s="458">
        <v>20</v>
      </c>
    </row>
    <row r="162" spans="1:5" ht="18" customHeight="1" x14ac:dyDescent="0.25">
      <c r="A162" s="2"/>
      <c r="B162" s="457" t="s">
        <v>47</v>
      </c>
      <c r="C162" s="105"/>
      <c r="D162" s="458">
        <v>15</v>
      </c>
      <c r="E162" s="458">
        <v>15</v>
      </c>
    </row>
    <row r="163" spans="1:5" ht="18" customHeight="1" x14ac:dyDescent="0.25">
      <c r="A163" s="2"/>
      <c r="B163" s="457" t="s">
        <v>48</v>
      </c>
      <c r="C163" s="105"/>
      <c r="D163" s="458">
        <v>15</v>
      </c>
      <c r="E163" s="458">
        <v>15</v>
      </c>
    </row>
    <row r="164" spans="1:5" ht="18" customHeight="1" x14ac:dyDescent="0.25">
      <c r="A164" s="2"/>
      <c r="B164" s="457" t="s">
        <v>49</v>
      </c>
      <c r="C164" s="105"/>
      <c r="D164" s="458">
        <v>15</v>
      </c>
      <c r="E164" s="458">
        <v>15</v>
      </c>
    </row>
    <row r="165" spans="1:5" ht="18" customHeight="1" x14ac:dyDescent="0.25">
      <c r="A165" s="2"/>
      <c r="B165" s="459" t="s">
        <v>350</v>
      </c>
      <c r="C165" s="105"/>
      <c r="D165" s="458">
        <v>20</v>
      </c>
      <c r="E165" s="458">
        <v>20</v>
      </c>
    </row>
    <row r="166" spans="1:5" ht="33.75" customHeight="1" x14ac:dyDescent="0.25">
      <c r="A166" s="2"/>
      <c r="B166" s="557" t="s">
        <v>878</v>
      </c>
      <c r="C166" s="105"/>
      <c r="D166" s="458">
        <v>20</v>
      </c>
      <c r="E166" s="458">
        <v>20</v>
      </c>
    </row>
    <row r="167" spans="1:5" ht="74.25" customHeight="1" x14ac:dyDescent="0.2">
      <c r="A167" s="2"/>
      <c r="B167" s="460" t="s">
        <v>50</v>
      </c>
      <c r="C167" s="336">
        <v>1200000</v>
      </c>
      <c r="D167" s="614">
        <v>25</v>
      </c>
      <c r="E167" s="614">
        <v>0</v>
      </c>
    </row>
    <row r="168" spans="1:5" ht="70.5" customHeight="1" x14ac:dyDescent="0.2">
      <c r="A168" s="2"/>
      <c r="B168" s="460" t="s">
        <v>51</v>
      </c>
      <c r="C168" s="336">
        <v>1200000</v>
      </c>
      <c r="D168" s="614">
        <v>25</v>
      </c>
      <c r="E168" s="614">
        <v>0</v>
      </c>
    </row>
    <row r="169" spans="1:5" ht="24" customHeight="1" x14ac:dyDescent="0.2">
      <c r="A169" s="2"/>
      <c r="B169" s="461" t="s">
        <v>52</v>
      </c>
      <c r="C169" s="324"/>
      <c r="D169" s="470">
        <v>25</v>
      </c>
      <c r="E169" s="470">
        <v>0</v>
      </c>
    </row>
    <row r="170" spans="1:5" ht="63.75" customHeight="1" x14ac:dyDescent="0.25">
      <c r="A170" s="2"/>
      <c r="B170" s="462" t="s">
        <v>810</v>
      </c>
      <c r="C170" s="337"/>
      <c r="D170" s="463">
        <v>15</v>
      </c>
      <c r="E170" s="463">
        <v>15</v>
      </c>
    </row>
    <row r="171" spans="1:5" ht="48.75" customHeight="1" x14ac:dyDescent="0.25">
      <c r="A171" s="2"/>
      <c r="B171" s="464" t="s">
        <v>359</v>
      </c>
      <c r="C171" s="105"/>
      <c r="D171" s="458">
        <v>15</v>
      </c>
      <c r="E171" s="458">
        <v>15</v>
      </c>
    </row>
    <row r="172" spans="1:5" ht="15" x14ac:dyDescent="0.25">
      <c r="A172" s="2"/>
      <c r="B172" s="465"/>
      <c r="C172" s="340"/>
      <c r="D172" s="458"/>
      <c r="E172" s="458"/>
    </row>
    <row r="173" spans="1:5" ht="21.75" customHeight="1" x14ac:dyDescent="0.2">
      <c r="A173" s="2"/>
      <c r="B173" s="466" t="s">
        <v>34</v>
      </c>
      <c r="C173" s="341"/>
      <c r="D173" s="615">
        <f>SUM(D157:D172)</f>
        <v>300</v>
      </c>
      <c r="E173" s="615">
        <f>SUM(E157:E172)</f>
        <v>225</v>
      </c>
    </row>
    <row r="174" spans="1:5" ht="15" x14ac:dyDescent="0.25">
      <c r="A174" s="2"/>
      <c r="B174" s="467" t="s">
        <v>6</v>
      </c>
      <c r="C174" s="170"/>
      <c r="D174" s="715" t="s">
        <v>8</v>
      </c>
      <c r="E174" s="715" t="s">
        <v>8</v>
      </c>
    </row>
    <row r="175" spans="1:5" ht="15" x14ac:dyDescent="0.25">
      <c r="A175" s="2"/>
      <c r="B175" s="468" t="s">
        <v>365</v>
      </c>
      <c r="C175" s="171"/>
      <c r="D175" s="716"/>
      <c r="E175" s="716"/>
    </row>
    <row r="176" spans="1:5" ht="18" customHeight="1" x14ac:dyDescent="0.25">
      <c r="A176" s="2"/>
      <c r="B176" s="469" t="s">
        <v>879</v>
      </c>
      <c r="C176" s="564">
        <v>200000000</v>
      </c>
      <c r="D176" s="458">
        <v>10</v>
      </c>
      <c r="E176" s="458">
        <v>10</v>
      </c>
    </row>
    <row r="177" spans="1:5" ht="18" customHeight="1" x14ac:dyDescent="0.25">
      <c r="A177" s="2"/>
      <c r="B177" s="558" t="s">
        <v>811</v>
      </c>
      <c r="C177" s="564">
        <v>50000000</v>
      </c>
      <c r="D177" s="458">
        <v>10</v>
      </c>
      <c r="E177" s="458">
        <v>10</v>
      </c>
    </row>
    <row r="178" spans="1:5" ht="40.5" customHeight="1" x14ac:dyDescent="0.2">
      <c r="A178" s="2"/>
      <c r="B178" s="559" t="s">
        <v>812</v>
      </c>
      <c r="C178" s="324"/>
      <c r="D178" s="470">
        <v>10</v>
      </c>
      <c r="E178" s="470">
        <v>10</v>
      </c>
    </row>
    <row r="179" spans="1:5" ht="18" customHeight="1" x14ac:dyDescent="0.25">
      <c r="A179" s="2"/>
      <c r="B179" s="560" t="s">
        <v>813</v>
      </c>
      <c r="C179" s="105"/>
      <c r="D179" s="458">
        <v>10</v>
      </c>
      <c r="E179" s="458">
        <v>10</v>
      </c>
    </row>
    <row r="180" spans="1:5" ht="30" customHeight="1" x14ac:dyDescent="0.25">
      <c r="A180" s="2"/>
      <c r="B180" s="561" t="s">
        <v>814</v>
      </c>
      <c r="C180" s="337"/>
      <c r="D180" s="463">
        <v>10</v>
      </c>
      <c r="E180" s="616">
        <v>0</v>
      </c>
    </row>
    <row r="181" spans="1:5" ht="18" customHeight="1" x14ac:dyDescent="0.25">
      <c r="A181" s="2"/>
      <c r="B181" s="562" t="s">
        <v>815</v>
      </c>
      <c r="C181" s="105"/>
      <c r="D181" s="458">
        <v>10</v>
      </c>
      <c r="E181" s="458">
        <v>10</v>
      </c>
    </row>
    <row r="182" spans="1:5" ht="18" customHeight="1" x14ac:dyDescent="0.25">
      <c r="A182" s="2"/>
      <c r="B182" s="563" t="s">
        <v>816</v>
      </c>
      <c r="C182" s="105"/>
      <c r="D182" s="458">
        <v>10</v>
      </c>
      <c r="E182" s="458">
        <v>10</v>
      </c>
    </row>
    <row r="183" spans="1:5" ht="18" customHeight="1" x14ac:dyDescent="0.25">
      <c r="A183" s="2"/>
      <c r="B183" s="563" t="s">
        <v>777</v>
      </c>
      <c r="C183" s="105"/>
      <c r="D183" s="458">
        <v>10</v>
      </c>
      <c r="E183" s="458">
        <v>10</v>
      </c>
    </row>
    <row r="184" spans="1:5" ht="18" customHeight="1" x14ac:dyDescent="0.25">
      <c r="A184" s="2"/>
      <c r="B184" s="562" t="s">
        <v>778</v>
      </c>
      <c r="C184" s="105"/>
      <c r="D184" s="458">
        <v>10</v>
      </c>
      <c r="E184" s="458">
        <v>10</v>
      </c>
    </row>
    <row r="185" spans="1:5" ht="18" customHeight="1" x14ac:dyDescent="0.25">
      <c r="A185" s="2"/>
      <c r="B185" s="562" t="s">
        <v>817</v>
      </c>
      <c r="C185" s="105"/>
      <c r="D185" s="458">
        <v>10</v>
      </c>
      <c r="E185" s="458">
        <v>10</v>
      </c>
    </row>
    <row r="186" spans="1:5" ht="18" customHeight="1" x14ac:dyDescent="0.25">
      <c r="A186" s="2"/>
      <c r="B186" s="562" t="s">
        <v>819</v>
      </c>
      <c r="C186" s="105"/>
      <c r="D186" s="458">
        <v>10</v>
      </c>
      <c r="E186" s="458">
        <v>10</v>
      </c>
    </row>
    <row r="187" spans="1:5" ht="18" customHeight="1" x14ac:dyDescent="0.25">
      <c r="A187" s="2"/>
      <c r="B187" s="562" t="s">
        <v>818</v>
      </c>
      <c r="C187" s="105"/>
      <c r="D187" s="458">
        <v>10</v>
      </c>
      <c r="E187" s="458">
        <v>10</v>
      </c>
    </row>
    <row r="188" spans="1:5" ht="18" customHeight="1" x14ac:dyDescent="0.25">
      <c r="A188" s="2"/>
      <c r="B188" s="562" t="s">
        <v>790</v>
      </c>
      <c r="C188" s="105"/>
      <c r="D188" s="458">
        <v>10</v>
      </c>
      <c r="E188" s="458">
        <v>10</v>
      </c>
    </row>
    <row r="189" spans="1:5" ht="18" customHeight="1" x14ac:dyDescent="0.25">
      <c r="A189" s="2"/>
      <c r="B189" s="562" t="s">
        <v>757</v>
      </c>
      <c r="C189" s="105"/>
      <c r="D189" s="458">
        <v>10</v>
      </c>
      <c r="E189" s="458">
        <v>10</v>
      </c>
    </row>
    <row r="190" spans="1:5" ht="18" customHeight="1" x14ac:dyDescent="0.25">
      <c r="A190" s="2"/>
      <c r="B190" s="562" t="s">
        <v>791</v>
      </c>
      <c r="C190" s="105"/>
      <c r="D190" s="458">
        <v>10</v>
      </c>
      <c r="E190" s="458">
        <v>10</v>
      </c>
    </row>
    <row r="191" spans="1:5" ht="18" customHeight="1" x14ac:dyDescent="0.25">
      <c r="A191" s="2"/>
      <c r="B191" s="562" t="s">
        <v>763</v>
      </c>
      <c r="C191" s="105"/>
      <c r="D191" s="458">
        <v>10</v>
      </c>
      <c r="E191" s="458">
        <v>10</v>
      </c>
    </row>
    <row r="192" spans="1:5" ht="18" customHeight="1" x14ac:dyDescent="0.25">
      <c r="A192" s="2"/>
      <c r="B192" s="472" t="s">
        <v>820</v>
      </c>
      <c r="C192" s="105"/>
      <c r="D192" s="458">
        <v>10</v>
      </c>
      <c r="E192" s="458">
        <v>10</v>
      </c>
    </row>
    <row r="193" spans="1:5" ht="18" customHeight="1" x14ac:dyDescent="0.25">
      <c r="A193" s="2"/>
      <c r="B193" s="473" t="s">
        <v>821</v>
      </c>
      <c r="C193" s="105"/>
      <c r="D193" s="458">
        <v>10</v>
      </c>
      <c r="E193" s="458">
        <v>10</v>
      </c>
    </row>
    <row r="194" spans="1:5" ht="30.75" customHeight="1" x14ac:dyDescent="0.25">
      <c r="A194" s="2"/>
      <c r="B194" s="474" t="s">
        <v>822</v>
      </c>
      <c r="C194" s="105"/>
      <c r="D194" s="458">
        <v>15</v>
      </c>
      <c r="E194" s="458">
        <v>15</v>
      </c>
    </row>
    <row r="195" spans="1:5" ht="38.25" customHeight="1" x14ac:dyDescent="0.25">
      <c r="A195" s="2"/>
      <c r="B195" s="475" t="s">
        <v>823</v>
      </c>
      <c r="C195" s="337"/>
      <c r="D195" s="463">
        <v>15</v>
      </c>
      <c r="E195" s="463">
        <v>15</v>
      </c>
    </row>
    <row r="196" spans="1:5" ht="18.75" customHeight="1" x14ac:dyDescent="0.25">
      <c r="A196" s="2"/>
      <c r="B196" s="476" t="s">
        <v>290</v>
      </c>
      <c r="C196" s="338"/>
      <c r="D196" s="477"/>
      <c r="E196" s="477"/>
    </row>
    <row r="197" spans="1:5" ht="123.75" customHeight="1" x14ac:dyDescent="0.25">
      <c r="A197" s="2"/>
      <c r="B197" s="478" t="s">
        <v>289</v>
      </c>
      <c r="C197" s="338"/>
      <c r="D197" s="479">
        <v>80</v>
      </c>
      <c r="E197" s="479">
        <v>80</v>
      </c>
    </row>
    <row r="198" spans="1:5" ht="18" customHeight="1" x14ac:dyDescent="0.25">
      <c r="A198" s="2"/>
      <c r="B198" s="480" t="s">
        <v>34</v>
      </c>
      <c r="C198" s="342"/>
      <c r="D198" s="481">
        <f>SUM(D176:D197)</f>
        <v>290</v>
      </c>
      <c r="E198" s="481">
        <f>SUM(E176:E197)</f>
        <v>280</v>
      </c>
    </row>
    <row r="199" spans="1:5" ht="15" x14ac:dyDescent="0.25">
      <c r="A199" s="2"/>
      <c r="B199" s="482" t="s">
        <v>35</v>
      </c>
      <c r="C199" s="327"/>
      <c r="D199" s="483" t="s">
        <v>8</v>
      </c>
      <c r="E199" s="483" t="s">
        <v>8</v>
      </c>
    </row>
    <row r="200" spans="1:5" ht="15" x14ac:dyDescent="0.25">
      <c r="A200" s="2"/>
      <c r="B200" s="484" t="s">
        <v>824</v>
      </c>
      <c r="C200" s="407" t="s">
        <v>55</v>
      </c>
      <c r="D200" s="485"/>
      <c r="E200" s="485"/>
    </row>
    <row r="201" spans="1:5" ht="18.95" customHeight="1" x14ac:dyDescent="0.25">
      <c r="A201" s="2"/>
      <c r="B201" s="480" t="s">
        <v>34</v>
      </c>
      <c r="C201" s="343"/>
      <c r="D201" s="481">
        <v>300</v>
      </c>
      <c r="E201" s="481">
        <v>300</v>
      </c>
    </row>
    <row r="202" spans="1:5" ht="18.95" customHeight="1" x14ac:dyDescent="0.2">
      <c r="A202" s="2"/>
      <c r="B202" s="732" t="s">
        <v>274</v>
      </c>
      <c r="C202" s="733"/>
      <c r="D202" s="483" t="s">
        <v>8</v>
      </c>
      <c r="E202" s="483" t="s">
        <v>8</v>
      </c>
    </row>
    <row r="203" spans="1:5" ht="18.95" customHeight="1" x14ac:dyDescent="0.2">
      <c r="A203" s="2"/>
      <c r="B203" s="486"/>
      <c r="C203" s="47"/>
      <c r="D203" s="487">
        <v>100</v>
      </c>
      <c r="E203" s="620">
        <f>34097868+41764168+41764168+41764168</f>
        <v>159390372</v>
      </c>
    </row>
    <row r="204" spans="1:5" ht="18.95" customHeight="1" thickBot="1" x14ac:dyDescent="0.25">
      <c r="A204" s="2"/>
      <c r="B204" s="488" t="s">
        <v>5</v>
      </c>
      <c r="C204" s="489"/>
      <c r="D204" s="490">
        <v>100</v>
      </c>
      <c r="E204" s="617">
        <v>100</v>
      </c>
    </row>
    <row r="205" spans="1:5" ht="29.25" customHeight="1" x14ac:dyDescent="0.2">
      <c r="A205" s="2"/>
      <c r="B205" s="619" t="s">
        <v>34</v>
      </c>
      <c r="C205" s="606"/>
      <c r="D205" s="606"/>
      <c r="E205" s="618">
        <f>+E204+E201+E173+E198</f>
        <v>905</v>
      </c>
    </row>
    <row r="206" spans="1:5" ht="20.25" customHeight="1" thickBot="1" x14ac:dyDescent="0.3">
      <c r="A206" s="2"/>
      <c r="B206" s="729"/>
      <c r="C206" s="729"/>
      <c r="D206" s="729"/>
    </row>
    <row r="207" spans="1:5" ht="16.5" thickBot="1" x14ac:dyDescent="0.3">
      <c r="A207" s="2"/>
      <c r="B207" s="740" t="s">
        <v>373</v>
      </c>
      <c r="C207" s="8" t="s">
        <v>369</v>
      </c>
      <c r="D207" s="710" t="s">
        <v>371</v>
      </c>
      <c r="E207" s="710" t="str">
        <f>+E4</f>
        <v>SURA-AXA-SEGUROS DEL ESTADO</v>
      </c>
    </row>
    <row r="208" spans="1:5" ht="27.95" customHeight="1" thickBot="1" x14ac:dyDescent="0.3">
      <c r="A208" s="2"/>
      <c r="B208" s="740"/>
      <c r="C208" s="10" t="s">
        <v>370</v>
      </c>
      <c r="D208" s="711"/>
      <c r="E208" s="711"/>
    </row>
    <row r="209" spans="1:5" ht="45" x14ac:dyDescent="0.25">
      <c r="A209" s="2"/>
      <c r="B209" s="408" t="s">
        <v>295</v>
      </c>
      <c r="C209" s="307"/>
      <c r="D209" s="243"/>
      <c r="E209" s="243"/>
    </row>
    <row r="210" spans="1:5" ht="15" x14ac:dyDescent="0.25">
      <c r="A210" s="2"/>
      <c r="B210" s="49" t="s">
        <v>293</v>
      </c>
      <c r="C210" s="345">
        <v>100000000</v>
      </c>
      <c r="D210" s="243"/>
      <c r="E210" s="243" t="s">
        <v>1052</v>
      </c>
    </row>
    <row r="211" spans="1:5" ht="15" x14ac:dyDescent="0.25">
      <c r="A211" s="2"/>
      <c r="B211" s="50"/>
      <c r="C211" s="346"/>
      <c r="D211" s="243"/>
      <c r="E211" s="243"/>
    </row>
    <row r="212" spans="1:5" ht="18" customHeight="1" x14ac:dyDescent="0.25">
      <c r="A212" s="2"/>
      <c r="B212" s="741" t="s">
        <v>33</v>
      </c>
      <c r="C212" s="742"/>
      <c r="D212" s="43"/>
      <c r="E212" s="43"/>
    </row>
    <row r="213" spans="1:5" ht="18" customHeight="1" x14ac:dyDescent="0.25">
      <c r="A213" s="2"/>
      <c r="B213" s="133" t="s">
        <v>56</v>
      </c>
      <c r="C213" s="347"/>
      <c r="D213" s="248">
        <v>20</v>
      </c>
      <c r="E213" s="248">
        <v>20</v>
      </c>
    </row>
    <row r="214" spans="1:5" ht="18" customHeight="1" x14ac:dyDescent="0.25">
      <c r="A214" s="2"/>
      <c r="B214" s="120" t="s">
        <v>57</v>
      </c>
      <c r="C214" s="348"/>
      <c r="D214" s="249">
        <v>20</v>
      </c>
      <c r="E214" s="249">
        <v>20</v>
      </c>
    </row>
    <row r="215" spans="1:5" ht="18" customHeight="1" x14ac:dyDescent="0.25">
      <c r="A215" s="2"/>
      <c r="B215" s="120" t="s">
        <v>58</v>
      </c>
      <c r="C215" s="348"/>
      <c r="D215" s="249">
        <v>30</v>
      </c>
      <c r="E215" s="249">
        <v>30</v>
      </c>
    </row>
    <row r="216" spans="1:5" ht="18" customHeight="1" x14ac:dyDescent="0.25">
      <c r="A216" s="2"/>
      <c r="B216" s="120" t="s">
        <v>59</v>
      </c>
      <c r="C216" s="348"/>
      <c r="D216" s="249">
        <v>30</v>
      </c>
      <c r="E216" s="249">
        <v>30</v>
      </c>
    </row>
    <row r="217" spans="1:5" ht="18" customHeight="1" x14ac:dyDescent="0.25">
      <c r="A217" s="2"/>
      <c r="B217" s="120" t="s">
        <v>60</v>
      </c>
      <c r="C217" s="348"/>
      <c r="D217" s="249">
        <v>20</v>
      </c>
      <c r="E217" s="249">
        <v>0</v>
      </c>
    </row>
    <row r="218" spans="1:5" ht="18" customHeight="1" x14ac:dyDescent="0.25">
      <c r="A218" s="2"/>
      <c r="B218" s="101" t="s">
        <v>61</v>
      </c>
      <c r="C218" s="348"/>
      <c r="D218" s="249">
        <v>30</v>
      </c>
      <c r="E218" s="249">
        <v>0</v>
      </c>
    </row>
    <row r="219" spans="1:5" ht="18" customHeight="1" x14ac:dyDescent="0.25">
      <c r="A219" s="2"/>
      <c r="B219" s="134" t="s">
        <v>62</v>
      </c>
      <c r="C219" s="348"/>
      <c r="D219" s="249">
        <v>50</v>
      </c>
      <c r="E219" s="249">
        <v>50</v>
      </c>
    </row>
    <row r="220" spans="1:5" ht="18" customHeight="1" x14ac:dyDescent="0.25">
      <c r="A220" s="2"/>
      <c r="B220" s="134" t="s">
        <v>63</v>
      </c>
      <c r="C220" s="348"/>
      <c r="D220" s="249">
        <v>50</v>
      </c>
      <c r="E220" s="249">
        <v>50</v>
      </c>
    </row>
    <row r="221" spans="1:5" ht="18" customHeight="1" x14ac:dyDescent="0.25">
      <c r="A221" s="2"/>
      <c r="B221" s="135" t="s">
        <v>64</v>
      </c>
      <c r="C221" s="349"/>
      <c r="D221" s="266">
        <v>50</v>
      </c>
      <c r="E221" s="266">
        <v>50</v>
      </c>
    </row>
    <row r="222" spans="1:5" ht="18" customHeight="1" x14ac:dyDescent="0.25">
      <c r="A222" s="2"/>
      <c r="B222" s="45" t="s">
        <v>34</v>
      </c>
      <c r="C222" s="343"/>
      <c r="D222" s="267">
        <f>SUM(D213:D221)</f>
        <v>300</v>
      </c>
      <c r="E222" s="267">
        <f>SUM(E213:E221)</f>
        <v>250</v>
      </c>
    </row>
    <row r="223" spans="1:5" ht="15" x14ac:dyDescent="0.25">
      <c r="A223" s="2"/>
      <c r="B223" s="44" t="s">
        <v>6</v>
      </c>
      <c r="C223" s="26"/>
      <c r="D223" s="696" t="s">
        <v>8</v>
      </c>
      <c r="E223" s="696" t="s">
        <v>8</v>
      </c>
    </row>
    <row r="224" spans="1:5" ht="15" x14ac:dyDescent="0.25">
      <c r="A224" s="2"/>
      <c r="B224" s="27" t="s">
        <v>365</v>
      </c>
      <c r="C224" s="28"/>
      <c r="D224" s="697"/>
      <c r="E224" s="697"/>
    </row>
    <row r="225" spans="1:5" ht="15" x14ac:dyDescent="0.25">
      <c r="A225" s="2"/>
      <c r="B225" s="133" t="s">
        <v>231</v>
      </c>
      <c r="C225" s="322"/>
      <c r="D225" s="248">
        <v>15</v>
      </c>
      <c r="E225" s="248">
        <v>15</v>
      </c>
    </row>
    <row r="226" spans="1:5" ht="15" x14ac:dyDescent="0.25">
      <c r="A226" s="2"/>
      <c r="B226" s="102" t="s">
        <v>825</v>
      </c>
      <c r="C226" s="105"/>
      <c r="D226" s="249">
        <v>25</v>
      </c>
      <c r="E226" s="249">
        <v>25</v>
      </c>
    </row>
    <row r="227" spans="1:5" ht="15" x14ac:dyDescent="0.25">
      <c r="A227" s="2"/>
      <c r="B227" s="102" t="s">
        <v>826</v>
      </c>
      <c r="C227" s="105"/>
      <c r="D227" s="249">
        <v>15</v>
      </c>
      <c r="E227" s="249">
        <v>15</v>
      </c>
    </row>
    <row r="228" spans="1:5" ht="15" x14ac:dyDescent="0.25">
      <c r="A228" s="2"/>
      <c r="B228" s="571" t="s">
        <v>885</v>
      </c>
      <c r="C228" s="105"/>
      <c r="D228" s="249">
        <v>25</v>
      </c>
      <c r="E228" s="249">
        <v>25</v>
      </c>
    </row>
    <row r="229" spans="1:5" ht="30" x14ac:dyDescent="0.25">
      <c r="A229" s="2"/>
      <c r="B229" s="104" t="s">
        <v>827</v>
      </c>
      <c r="C229" s="105"/>
      <c r="D229" s="249">
        <v>35</v>
      </c>
      <c r="E229" s="249">
        <v>35</v>
      </c>
    </row>
    <row r="230" spans="1:5" ht="30" x14ac:dyDescent="0.25">
      <c r="A230" s="2"/>
      <c r="B230" s="104" t="s">
        <v>828</v>
      </c>
      <c r="C230" s="136">
        <v>1</v>
      </c>
      <c r="D230" s="268" t="s">
        <v>264</v>
      </c>
      <c r="E230" s="268" t="s">
        <v>264</v>
      </c>
    </row>
    <row r="231" spans="1:5" ht="15" x14ac:dyDescent="0.25">
      <c r="A231" s="2"/>
      <c r="B231" s="102" t="s">
        <v>829</v>
      </c>
      <c r="C231" s="105"/>
      <c r="D231" s="249">
        <v>10</v>
      </c>
      <c r="E231" s="249">
        <v>10</v>
      </c>
    </row>
    <row r="232" spans="1:5" ht="15" x14ac:dyDescent="0.25">
      <c r="A232" s="2"/>
      <c r="B232" s="137" t="s">
        <v>830</v>
      </c>
      <c r="C232" s="105"/>
      <c r="D232" s="249">
        <v>10</v>
      </c>
      <c r="E232" s="249">
        <v>10</v>
      </c>
    </row>
    <row r="233" spans="1:5" ht="15" x14ac:dyDescent="0.25">
      <c r="A233" s="2"/>
      <c r="B233" s="102" t="s">
        <v>831</v>
      </c>
      <c r="C233" s="105"/>
      <c r="D233" s="249">
        <v>10</v>
      </c>
      <c r="E233" s="249">
        <v>10</v>
      </c>
    </row>
    <row r="234" spans="1:5" ht="15" x14ac:dyDescent="0.25">
      <c r="A234" s="2"/>
      <c r="B234" s="102" t="s">
        <v>832</v>
      </c>
      <c r="C234" s="105"/>
      <c r="D234" s="249">
        <v>10</v>
      </c>
      <c r="E234" s="249">
        <v>10</v>
      </c>
    </row>
    <row r="235" spans="1:5" ht="15" x14ac:dyDescent="0.25">
      <c r="A235" s="2"/>
      <c r="B235" s="102" t="s">
        <v>833</v>
      </c>
      <c r="C235" s="105"/>
      <c r="D235" s="249">
        <v>10</v>
      </c>
      <c r="E235" s="249">
        <v>0</v>
      </c>
    </row>
    <row r="236" spans="1:5" ht="15" x14ac:dyDescent="0.25">
      <c r="A236" s="2"/>
      <c r="B236" s="102" t="s">
        <v>791</v>
      </c>
      <c r="C236" s="105"/>
      <c r="D236" s="249">
        <v>10</v>
      </c>
      <c r="E236" s="249">
        <v>10</v>
      </c>
    </row>
    <row r="237" spans="1:5" ht="15" x14ac:dyDescent="0.25">
      <c r="A237" s="2"/>
      <c r="B237" s="102" t="s">
        <v>834</v>
      </c>
      <c r="C237" s="136">
        <v>1</v>
      </c>
      <c r="D237" s="268" t="s">
        <v>264</v>
      </c>
      <c r="E237" s="268" t="s">
        <v>264</v>
      </c>
    </row>
    <row r="238" spans="1:5" ht="15" x14ac:dyDescent="0.25">
      <c r="A238" s="2"/>
      <c r="B238" s="102" t="s">
        <v>835</v>
      </c>
      <c r="C238" s="105" t="s">
        <v>294</v>
      </c>
      <c r="D238" s="249">
        <v>35</v>
      </c>
      <c r="E238" s="249">
        <v>0</v>
      </c>
    </row>
    <row r="239" spans="1:5" ht="18" customHeight="1" x14ac:dyDescent="0.25">
      <c r="A239" s="2"/>
      <c r="B239" s="313" t="s">
        <v>836</v>
      </c>
      <c r="C239" s="105"/>
      <c r="D239" s="249">
        <v>30</v>
      </c>
      <c r="E239" s="249">
        <v>30</v>
      </c>
    </row>
    <row r="240" spans="1:5" ht="17.25" customHeight="1" x14ac:dyDescent="0.25">
      <c r="A240" s="2"/>
      <c r="B240" s="106" t="s">
        <v>805</v>
      </c>
      <c r="C240" s="105"/>
      <c r="D240" s="249">
        <v>15</v>
      </c>
      <c r="E240" s="249">
        <v>15</v>
      </c>
    </row>
    <row r="241" spans="1:22" ht="15.75" customHeight="1" x14ac:dyDescent="0.25">
      <c r="A241" s="2"/>
      <c r="B241" s="138" t="s">
        <v>837</v>
      </c>
      <c r="C241" s="350"/>
      <c r="D241" s="266">
        <v>15</v>
      </c>
      <c r="E241" s="266">
        <v>15</v>
      </c>
    </row>
    <row r="242" spans="1:22" ht="17.25" customHeight="1" x14ac:dyDescent="0.25">
      <c r="A242" s="2"/>
      <c r="B242" s="45" t="s">
        <v>34</v>
      </c>
      <c r="C242" s="343"/>
      <c r="D242" s="267">
        <f>SUM(D225:D241)</f>
        <v>270</v>
      </c>
      <c r="E242" s="267">
        <f>SUM(E225:E241)</f>
        <v>225</v>
      </c>
    </row>
    <row r="243" spans="1:22" ht="15" x14ac:dyDescent="0.25">
      <c r="A243" s="2"/>
      <c r="B243" s="32" t="s">
        <v>35</v>
      </c>
      <c r="C243" s="327"/>
      <c r="D243" s="33" t="s">
        <v>8</v>
      </c>
      <c r="E243" s="33" t="s">
        <v>8</v>
      </c>
    </row>
    <row r="244" spans="1:22" ht="60" x14ac:dyDescent="0.25">
      <c r="A244" s="2"/>
      <c r="B244" s="20" t="s">
        <v>383</v>
      </c>
      <c r="C244" s="326"/>
      <c r="D244" s="247"/>
      <c r="E244" s="247"/>
      <c r="F244" s="2"/>
      <c r="G244" s="2"/>
      <c r="H244" s="2"/>
      <c r="I244" s="2"/>
      <c r="J244" s="2"/>
      <c r="K244" s="2"/>
      <c r="L244" s="2"/>
      <c r="M244" s="2"/>
      <c r="N244" s="2"/>
      <c r="O244" s="2"/>
      <c r="P244" s="2"/>
      <c r="Q244" s="2"/>
      <c r="R244" s="6"/>
      <c r="S244" s="5"/>
      <c r="T244" s="2"/>
      <c r="U244" s="4" t="s">
        <v>65</v>
      </c>
      <c r="V244" s="3"/>
    </row>
    <row r="245" spans="1:22" ht="15" x14ac:dyDescent="0.25">
      <c r="A245" s="2"/>
      <c r="B245" s="139" t="s">
        <v>296</v>
      </c>
      <c r="C245" s="351" t="s">
        <v>297</v>
      </c>
      <c r="D245" s="269">
        <v>150</v>
      </c>
      <c r="E245" s="269">
        <v>150</v>
      </c>
      <c r="F245" s="2"/>
      <c r="G245" s="2"/>
      <c r="H245" s="2"/>
      <c r="I245" s="2"/>
      <c r="J245" s="2"/>
      <c r="K245" s="2"/>
      <c r="L245" s="2"/>
      <c r="M245" s="2"/>
      <c r="N245" s="2"/>
      <c r="O245" s="2"/>
      <c r="P245" s="2"/>
      <c r="Q245" s="2"/>
      <c r="R245" s="6"/>
      <c r="S245" s="5"/>
      <c r="T245" s="2"/>
      <c r="U245" s="4"/>
      <c r="V245" s="3"/>
    </row>
    <row r="246" spans="1:22" ht="30" x14ac:dyDescent="0.25">
      <c r="A246" s="2"/>
      <c r="B246" s="140" t="s">
        <v>54</v>
      </c>
      <c r="C246" s="352" t="s">
        <v>269</v>
      </c>
      <c r="D246" s="269">
        <v>150</v>
      </c>
      <c r="E246" s="269">
        <v>150</v>
      </c>
      <c r="F246" s="2"/>
      <c r="G246" s="2"/>
      <c r="H246" s="2"/>
      <c r="I246" s="2"/>
      <c r="J246" s="2"/>
      <c r="K246" s="2"/>
      <c r="L246" s="2"/>
      <c r="M246" s="2"/>
      <c r="N246" s="2"/>
      <c r="O246" s="2"/>
      <c r="P246" s="2"/>
      <c r="Q246" s="2"/>
      <c r="R246" s="6"/>
      <c r="S246" s="5"/>
      <c r="T246" s="2"/>
      <c r="U246" s="4"/>
      <c r="V246" s="3"/>
    </row>
    <row r="247" spans="1:22" ht="15" x14ac:dyDescent="0.25">
      <c r="A247" s="2"/>
      <c r="B247" s="45" t="s">
        <v>34</v>
      </c>
      <c r="C247" s="343"/>
      <c r="D247" s="267">
        <f>SUM(D245:D246)</f>
        <v>300</v>
      </c>
      <c r="E247" s="267">
        <f>SUM(E245:E246)</f>
        <v>300</v>
      </c>
      <c r="F247" s="2"/>
      <c r="G247" s="2"/>
      <c r="H247" s="2"/>
      <c r="I247" s="2"/>
      <c r="J247" s="2"/>
      <c r="K247" s="2"/>
      <c r="L247" s="2"/>
      <c r="M247" s="2"/>
      <c r="N247" s="2"/>
      <c r="O247" s="2"/>
      <c r="P247" s="2"/>
      <c r="Q247" s="2"/>
      <c r="R247" s="6"/>
      <c r="S247" s="5"/>
      <c r="T247" s="2"/>
      <c r="U247" s="4"/>
      <c r="V247" s="3"/>
    </row>
    <row r="248" spans="1:22" ht="17.25" customHeight="1" x14ac:dyDescent="0.2">
      <c r="A248" s="2"/>
      <c r="B248" s="738" t="s">
        <v>274</v>
      </c>
      <c r="C248" s="733"/>
      <c r="D248" s="33" t="s">
        <v>8</v>
      </c>
      <c r="E248" s="33" t="s">
        <v>8</v>
      </c>
      <c r="F248" s="2"/>
      <c r="G248" s="2"/>
      <c r="H248" s="2"/>
      <c r="I248" s="2"/>
      <c r="J248" s="2"/>
      <c r="K248" s="2"/>
      <c r="L248" s="2"/>
      <c r="M248" s="2"/>
      <c r="N248" s="2"/>
      <c r="O248" s="2"/>
      <c r="P248" s="2"/>
      <c r="Q248" s="2"/>
      <c r="R248" s="6"/>
      <c r="S248" s="5"/>
      <c r="T248" s="2"/>
      <c r="U248" s="4"/>
      <c r="V248" s="3"/>
    </row>
    <row r="249" spans="1:22" ht="17.25" customHeight="1" x14ac:dyDescent="0.2">
      <c r="A249" s="2"/>
      <c r="B249" s="46"/>
      <c r="C249" s="47"/>
      <c r="D249" s="270">
        <v>100</v>
      </c>
      <c r="E249" s="624">
        <f>6800932+8330000+14280000+14280000</f>
        <v>43690932</v>
      </c>
      <c r="F249" s="2"/>
      <c r="G249" s="2"/>
      <c r="H249" s="2"/>
      <c r="I249" s="2"/>
      <c r="J249" s="2"/>
      <c r="K249" s="2"/>
      <c r="L249" s="2"/>
      <c r="M249" s="2"/>
      <c r="N249" s="2"/>
      <c r="O249" s="2"/>
      <c r="P249" s="2"/>
      <c r="Q249" s="2"/>
      <c r="R249" s="6"/>
      <c r="S249" s="5"/>
      <c r="T249" s="2"/>
      <c r="U249" s="4"/>
      <c r="V249" s="3"/>
    </row>
    <row r="250" spans="1:22" ht="26.25" customHeight="1" thickBot="1" x14ac:dyDescent="0.25">
      <c r="A250" s="2"/>
      <c r="B250" s="626" t="s">
        <v>5</v>
      </c>
      <c r="C250" s="627"/>
      <c r="D250" s="493">
        <v>100</v>
      </c>
      <c r="E250" s="625">
        <v>100</v>
      </c>
      <c r="F250" s="2"/>
      <c r="G250" s="2"/>
      <c r="H250" s="2"/>
      <c r="I250" s="2"/>
      <c r="J250" s="2"/>
      <c r="K250" s="2"/>
      <c r="L250" s="2"/>
      <c r="M250" s="2"/>
      <c r="N250" s="2"/>
      <c r="O250" s="2"/>
      <c r="P250" s="2"/>
      <c r="Q250" s="2"/>
      <c r="R250" s="6"/>
      <c r="S250" s="5"/>
      <c r="T250" s="2"/>
      <c r="U250" s="4"/>
      <c r="V250" s="3"/>
    </row>
    <row r="251" spans="1:22" ht="26.25" customHeight="1" thickBot="1" x14ac:dyDescent="0.25">
      <c r="A251" s="2"/>
      <c r="B251" s="628" t="s">
        <v>34</v>
      </c>
      <c r="C251" s="629"/>
      <c r="D251" s="630">
        <f>+D250+D247+D242+D222</f>
        <v>970</v>
      </c>
      <c r="E251" s="630">
        <f>+E250+E247+E242+E222</f>
        <v>875</v>
      </c>
      <c r="F251" s="2"/>
      <c r="G251" s="2"/>
      <c r="H251" s="2"/>
      <c r="I251" s="2"/>
      <c r="J251" s="2"/>
      <c r="K251" s="2"/>
      <c r="L251" s="2"/>
      <c r="M251" s="2"/>
      <c r="N251" s="2"/>
      <c r="O251" s="2"/>
      <c r="P251" s="2"/>
      <c r="Q251" s="2"/>
      <c r="R251" s="6"/>
      <c r="S251" s="5"/>
      <c r="T251" s="2"/>
      <c r="U251" s="4"/>
      <c r="V251" s="3"/>
    </row>
    <row r="252" spans="1:22" ht="32.1" customHeight="1" thickBot="1" x14ac:dyDescent="0.3">
      <c r="A252" s="2"/>
      <c r="B252" s="41"/>
      <c r="C252" s="263"/>
      <c r="D252" s="263"/>
      <c r="E252" s="263"/>
      <c r="F252" s="2"/>
      <c r="G252" s="2"/>
      <c r="H252" s="2"/>
      <c r="I252" s="2"/>
      <c r="J252" s="2"/>
      <c r="K252" s="2"/>
      <c r="L252" s="2"/>
      <c r="M252" s="2"/>
      <c r="N252" s="2"/>
      <c r="O252" s="2"/>
      <c r="P252" s="2"/>
      <c r="Q252" s="2"/>
      <c r="R252" s="6"/>
      <c r="S252" s="5"/>
      <c r="T252" s="2"/>
      <c r="U252" s="4"/>
      <c r="V252" s="3"/>
    </row>
    <row r="253" spans="1:22" ht="17.25" customHeight="1" thickBot="1" x14ac:dyDescent="0.3">
      <c r="A253" s="2"/>
      <c r="B253" s="743" t="s">
        <v>374</v>
      </c>
      <c r="C253" s="8" t="s">
        <v>369</v>
      </c>
      <c r="D253" s="704" t="s">
        <v>371</v>
      </c>
      <c r="E253" s="710" t="s">
        <v>1036</v>
      </c>
    </row>
    <row r="254" spans="1:22" ht="39.950000000000003" customHeight="1" thickTop="1" thickBot="1" x14ac:dyDescent="0.3">
      <c r="A254" s="2"/>
      <c r="B254" s="744"/>
      <c r="C254" s="10" t="s">
        <v>370</v>
      </c>
      <c r="D254" s="739"/>
      <c r="E254" s="711"/>
    </row>
    <row r="255" spans="1:22" ht="17.25" customHeight="1" x14ac:dyDescent="0.25">
      <c r="A255" s="2"/>
      <c r="B255" s="409" t="s">
        <v>67</v>
      </c>
      <c r="C255" s="353"/>
      <c r="D255" s="272"/>
      <c r="E255" s="272"/>
    </row>
    <row r="256" spans="1:22" ht="15" x14ac:dyDescent="0.25">
      <c r="A256" s="2"/>
      <c r="B256" s="15"/>
      <c r="C256" s="307"/>
      <c r="D256" s="243"/>
      <c r="E256" s="243"/>
    </row>
    <row r="257" spans="1:5" ht="15" x14ac:dyDescent="0.25">
      <c r="A257" s="2"/>
      <c r="B257" s="99" t="s">
        <v>854</v>
      </c>
      <c r="C257" s="308">
        <f>'RELACION DE EQUIPO Y MAQUINARIA'!D12</f>
        <v>1611995785</v>
      </c>
      <c r="D257" s="242"/>
      <c r="E257" s="242" t="s">
        <v>1052</v>
      </c>
    </row>
    <row r="258" spans="1:5" ht="15" x14ac:dyDescent="0.25">
      <c r="A258" s="2"/>
      <c r="B258" s="12" t="s">
        <v>278</v>
      </c>
      <c r="C258" s="354">
        <f>SUM(C256:C257)</f>
        <v>1611995785</v>
      </c>
      <c r="D258" s="243"/>
      <c r="E258" s="243"/>
    </row>
    <row r="259" spans="1:5" ht="15" x14ac:dyDescent="0.25">
      <c r="A259" s="2"/>
      <c r="B259" s="16" t="s">
        <v>277</v>
      </c>
      <c r="C259" s="355">
        <f>C258*7%</f>
        <v>112839704.95000002</v>
      </c>
      <c r="D259" s="243"/>
      <c r="E259" s="243"/>
    </row>
    <row r="260" spans="1:5" ht="15" x14ac:dyDescent="0.25">
      <c r="A260" s="2"/>
      <c r="B260" s="16"/>
      <c r="C260" s="356"/>
      <c r="D260" s="243"/>
      <c r="E260" s="243"/>
    </row>
    <row r="261" spans="1:5" ht="15" x14ac:dyDescent="0.25">
      <c r="A261" s="2"/>
      <c r="B261" s="741" t="s">
        <v>33</v>
      </c>
      <c r="C261" s="742"/>
      <c r="D261" s="43" t="s">
        <v>8</v>
      </c>
      <c r="E261" s="43" t="s">
        <v>8</v>
      </c>
    </row>
    <row r="262" spans="1:5" ht="15" x14ac:dyDescent="0.25">
      <c r="A262" s="2"/>
      <c r="B262" s="118" t="s">
        <v>84</v>
      </c>
      <c r="C262" s="322"/>
      <c r="D262" s="245">
        <v>10</v>
      </c>
      <c r="E262" s="245">
        <v>10</v>
      </c>
    </row>
    <row r="263" spans="1:5" ht="15" x14ac:dyDescent="0.25">
      <c r="A263" s="2"/>
      <c r="B263" s="119" t="s">
        <v>351</v>
      </c>
      <c r="C263" s="105"/>
      <c r="D263" s="236">
        <v>10</v>
      </c>
      <c r="E263" s="236">
        <v>10</v>
      </c>
    </row>
    <row r="264" spans="1:5" ht="15" x14ac:dyDescent="0.25">
      <c r="A264" s="2"/>
      <c r="B264" s="120" t="s">
        <v>85</v>
      </c>
      <c r="C264" s="105"/>
      <c r="D264" s="236">
        <v>10</v>
      </c>
      <c r="E264" s="236">
        <v>10</v>
      </c>
    </row>
    <row r="265" spans="1:5" ht="15" x14ac:dyDescent="0.25">
      <c r="A265" s="2"/>
      <c r="B265" s="120" t="s">
        <v>86</v>
      </c>
      <c r="C265" s="105"/>
      <c r="D265" s="236">
        <v>15</v>
      </c>
      <c r="E265" s="236">
        <v>15</v>
      </c>
    </row>
    <row r="266" spans="1:5" ht="15" x14ac:dyDescent="0.25">
      <c r="A266" s="2"/>
      <c r="B266" s="119" t="s">
        <v>352</v>
      </c>
      <c r="C266" s="105"/>
      <c r="D266" s="236">
        <v>15</v>
      </c>
      <c r="E266" s="236">
        <v>15</v>
      </c>
    </row>
    <row r="267" spans="1:5" ht="15" x14ac:dyDescent="0.25">
      <c r="A267" s="2"/>
      <c r="B267" s="120" t="s">
        <v>57</v>
      </c>
      <c r="C267" s="105"/>
      <c r="D267" s="236">
        <v>10</v>
      </c>
      <c r="E267" s="236">
        <v>10</v>
      </c>
    </row>
    <row r="268" spans="1:5" ht="15" x14ac:dyDescent="0.25">
      <c r="A268" s="2"/>
      <c r="B268" s="565" t="s">
        <v>880</v>
      </c>
      <c r="C268" s="105"/>
      <c r="D268" s="236">
        <v>10</v>
      </c>
      <c r="E268" s="236">
        <v>10</v>
      </c>
    </row>
    <row r="269" spans="1:5" ht="15" x14ac:dyDescent="0.25">
      <c r="A269" s="2"/>
      <c r="B269" s="120" t="s">
        <v>87</v>
      </c>
      <c r="C269" s="105"/>
      <c r="D269" s="236">
        <v>15</v>
      </c>
      <c r="E269" s="236">
        <v>15</v>
      </c>
    </row>
    <row r="270" spans="1:5" ht="15" x14ac:dyDescent="0.25">
      <c r="A270" s="2"/>
      <c r="B270" s="120" t="s">
        <v>88</v>
      </c>
      <c r="C270" s="105"/>
      <c r="D270" s="236">
        <v>15</v>
      </c>
      <c r="E270" s="236">
        <v>15</v>
      </c>
    </row>
    <row r="271" spans="1:5" ht="15" x14ac:dyDescent="0.25">
      <c r="A271" s="2"/>
      <c r="B271" s="120" t="s">
        <v>89</v>
      </c>
      <c r="C271" s="105"/>
      <c r="D271" s="249">
        <v>15</v>
      </c>
      <c r="E271" s="249">
        <v>15</v>
      </c>
    </row>
    <row r="272" spans="1:5" ht="15" x14ac:dyDescent="0.25">
      <c r="A272" s="2"/>
      <c r="B272" s="120" t="s">
        <v>90</v>
      </c>
      <c r="C272" s="105"/>
      <c r="D272" s="249">
        <v>10</v>
      </c>
      <c r="E272" s="249">
        <v>10</v>
      </c>
    </row>
    <row r="273" spans="1:5" ht="15" x14ac:dyDescent="0.25">
      <c r="A273" s="2"/>
      <c r="B273" s="120" t="s">
        <v>91</v>
      </c>
      <c r="C273" s="105"/>
      <c r="D273" s="249">
        <v>10</v>
      </c>
      <c r="E273" s="249">
        <v>0</v>
      </c>
    </row>
    <row r="274" spans="1:5" ht="15" x14ac:dyDescent="0.25">
      <c r="A274" s="2"/>
      <c r="B274" s="120" t="s">
        <v>92</v>
      </c>
      <c r="C274" s="105"/>
      <c r="D274" s="249">
        <v>50</v>
      </c>
      <c r="E274" s="249">
        <v>50</v>
      </c>
    </row>
    <row r="275" spans="1:5" ht="15" x14ac:dyDescent="0.25">
      <c r="A275" s="2"/>
      <c r="B275" s="120" t="s">
        <v>93</v>
      </c>
      <c r="C275" s="105"/>
      <c r="D275" s="249">
        <v>15</v>
      </c>
      <c r="E275" s="249">
        <v>15</v>
      </c>
    </row>
    <row r="276" spans="1:5" ht="15" x14ac:dyDescent="0.25">
      <c r="A276" s="2"/>
      <c r="B276" s="120" t="s">
        <v>94</v>
      </c>
      <c r="C276" s="105"/>
      <c r="D276" s="249">
        <v>15</v>
      </c>
      <c r="E276" s="249">
        <v>15</v>
      </c>
    </row>
    <row r="277" spans="1:5" ht="30" x14ac:dyDescent="0.25">
      <c r="A277" s="2"/>
      <c r="B277" s="566" t="s">
        <v>881</v>
      </c>
      <c r="C277" s="105"/>
      <c r="D277" s="249">
        <v>15</v>
      </c>
      <c r="E277" s="249">
        <v>15</v>
      </c>
    </row>
    <row r="278" spans="1:5" ht="15" x14ac:dyDescent="0.25">
      <c r="A278" s="2"/>
      <c r="B278" s="120" t="s">
        <v>95</v>
      </c>
      <c r="C278" s="105"/>
      <c r="D278" s="249">
        <v>15</v>
      </c>
      <c r="E278" s="249">
        <v>15</v>
      </c>
    </row>
    <row r="279" spans="1:5" ht="19.5" customHeight="1" x14ac:dyDescent="0.25">
      <c r="A279" s="2"/>
      <c r="B279" s="121" t="s">
        <v>96</v>
      </c>
      <c r="C279" s="337"/>
      <c r="D279" s="698">
        <v>15</v>
      </c>
      <c r="E279" s="701">
        <v>15</v>
      </c>
    </row>
    <row r="280" spans="1:5" ht="15" x14ac:dyDescent="0.25">
      <c r="A280" s="2"/>
      <c r="B280" s="567" t="s">
        <v>97</v>
      </c>
      <c r="C280" s="338"/>
      <c r="D280" s="699"/>
      <c r="E280" s="702"/>
    </row>
    <row r="281" spans="1:5" ht="15" x14ac:dyDescent="0.25">
      <c r="A281" s="2"/>
      <c r="B281" s="567" t="s">
        <v>98</v>
      </c>
      <c r="C281" s="338"/>
      <c r="D281" s="699"/>
      <c r="E281" s="702"/>
    </row>
    <row r="282" spans="1:5" ht="15" x14ac:dyDescent="0.25">
      <c r="A282" s="2"/>
      <c r="B282" s="567" t="s">
        <v>99</v>
      </c>
      <c r="C282" s="338"/>
      <c r="D282" s="699"/>
      <c r="E282" s="702"/>
    </row>
    <row r="283" spans="1:5" ht="45" x14ac:dyDescent="0.25">
      <c r="A283" s="2"/>
      <c r="B283" s="568" t="s">
        <v>882</v>
      </c>
      <c r="C283" s="339"/>
      <c r="D283" s="700"/>
      <c r="E283" s="703"/>
    </row>
    <row r="284" spans="1:5" ht="15" x14ac:dyDescent="0.25">
      <c r="A284" s="2"/>
      <c r="B284" s="120"/>
      <c r="C284" s="105"/>
      <c r="D284" s="249"/>
      <c r="E284" s="249"/>
    </row>
    <row r="285" spans="1:5" ht="15" x14ac:dyDescent="0.25">
      <c r="A285" s="2"/>
      <c r="B285" s="410" t="s">
        <v>385</v>
      </c>
      <c r="C285" s="337"/>
      <c r="D285" s="698">
        <v>15</v>
      </c>
      <c r="E285" s="698">
        <v>0</v>
      </c>
    </row>
    <row r="286" spans="1:5" ht="15" x14ac:dyDescent="0.25">
      <c r="A286" s="2"/>
      <c r="B286" s="411" t="s">
        <v>100</v>
      </c>
      <c r="C286" s="338"/>
      <c r="D286" s="699"/>
      <c r="E286" s="699">
        <v>15</v>
      </c>
    </row>
    <row r="287" spans="1:5" ht="15" x14ac:dyDescent="0.25">
      <c r="A287" s="2"/>
      <c r="B287" s="412" t="s">
        <v>101</v>
      </c>
      <c r="C287" s="338"/>
      <c r="D287" s="699"/>
      <c r="E287" s="699"/>
    </row>
    <row r="288" spans="1:5" ht="15" x14ac:dyDescent="0.25">
      <c r="A288" s="2"/>
      <c r="B288" s="122"/>
      <c r="C288" s="339"/>
      <c r="D288" s="275"/>
      <c r="E288" s="275"/>
    </row>
    <row r="289" spans="1:5" ht="15" x14ac:dyDescent="0.25">
      <c r="A289" s="2"/>
      <c r="B289" s="410" t="s">
        <v>386</v>
      </c>
      <c r="C289" s="337"/>
      <c r="D289" s="273"/>
      <c r="E289" s="273"/>
    </row>
    <row r="290" spans="1:5" ht="15" x14ac:dyDescent="0.25">
      <c r="A290" s="2"/>
      <c r="B290" s="411" t="s">
        <v>102</v>
      </c>
      <c r="C290" s="338"/>
      <c r="D290" s="274">
        <v>15</v>
      </c>
      <c r="E290" s="274">
        <v>15</v>
      </c>
    </row>
    <row r="291" spans="1:5" ht="18.75" customHeight="1" x14ac:dyDescent="0.25">
      <c r="A291" s="2"/>
      <c r="B291" s="413" t="s">
        <v>103</v>
      </c>
      <c r="C291" s="357"/>
      <c r="D291" s="276"/>
      <c r="E291" s="276"/>
    </row>
    <row r="292" spans="1:5" ht="15" x14ac:dyDescent="0.25">
      <c r="A292" s="2"/>
      <c r="B292" s="51" t="s">
        <v>73</v>
      </c>
      <c r="C292" s="358"/>
      <c r="D292" s="43">
        <f>SUM(D262:D291)</f>
        <v>300</v>
      </c>
      <c r="E292" s="43">
        <v>275</v>
      </c>
    </row>
    <row r="293" spans="1:5" ht="15" x14ac:dyDescent="0.25">
      <c r="A293" s="2"/>
      <c r="B293" s="95" t="s">
        <v>74</v>
      </c>
      <c r="C293" s="359">
        <v>500000000</v>
      </c>
      <c r="D293" s="245">
        <v>30</v>
      </c>
      <c r="E293" s="245">
        <v>30</v>
      </c>
    </row>
    <row r="294" spans="1:5" ht="15" x14ac:dyDescent="0.25">
      <c r="A294" s="2"/>
      <c r="B294" s="96" t="s">
        <v>75</v>
      </c>
      <c r="C294" s="340">
        <v>30000000</v>
      </c>
      <c r="D294" s="236">
        <v>30</v>
      </c>
      <c r="E294" s="236">
        <v>30</v>
      </c>
    </row>
    <row r="295" spans="1:5" ht="15" x14ac:dyDescent="0.25">
      <c r="A295" s="2"/>
      <c r="B295" s="123" t="s">
        <v>77</v>
      </c>
      <c r="C295" s="340">
        <v>50000000</v>
      </c>
      <c r="D295" s="236">
        <v>30</v>
      </c>
      <c r="E295" s="236">
        <v>30</v>
      </c>
    </row>
    <row r="296" spans="1:5" ht="15" x14ac:dyDescent="0.25">
      <c r="A296" s="2"/>
      <c r="B296" s="123" t="s">
        <v>13</v>
      </c>
      <c r="C296" s="340">
        <v>100000000</v>
      </c>
      <c r="D296" s="236">
        <v>20</v>
      </c>
      <c r="E296" s="236">
        <v>20</v>
      </c>
    </row>
    <row r="297" spans="1:5" ht="15" x14ac:dyDescent="0.25">
      <c r="A297" s="2"/>
      <c r="B297" s="123" t="s">
        <v>78</v>
      </c>
      <c r="C297" s="340">
        <v>100000000</v>
      </c>
      <c r="D297" s="236">
        <v>30</v>
      </c>
      <c r="E297" s="236">
        <v>30</v>
      </c>
    </row>
    <row r="298" spans="1:5" ht="15" x14ac:dyDescent="0.25">
      <c r="A298" s="2"/>
      <c r="B298" s="123" t="s">
        <v>14</v>
      </c>
      <c r="C298" s="340">
        <v>50000000</v>
      </c>
      <c r="D298" s="236">
        <v>20</v>
      </c>
      <c r="E298" s="236">
        <v>20</v>
      </c>
    </row>
    <row r="299" spans="1:5" ht="15" x14ac:dyDescent="0.25">
      <c r="A299" s="2"/>
      <c r="B299" s="123" t="s">
        <v>79</v>
      </c>
      <c r="C299" s="340">
        <v>100000000</v>
      </c>
      <c r="D299" s="236">
        <v>40</v>
      </c>
      <c r="E299" s="236">
        <v>40</v>
      </c>
    </row>
    <row r="300" spans="1:5" ht="15" x14ac:dyDescent="0.25">
      <c r="A300" s="2"/>
      <c r="B300" s="123" t="s">
        <v>19</v>
      </c>
      <c r="C300" s="340">
        <v>50000000</v>
      </c>
      <c r="D300" s="236">
        <v>20</v>
      </c>
      <c r="E300" s="236">
        <v>20</v>
      </c>
    </row>
    <row r="301" spans="1:5" ht="15" x14ac:dyDescent="0.25">
      <c r="A301" s="2"/>
      <c r="B301" s="123" t="s">
        <v>80</v>
      </c>
      <c r="C301" s="340">
        <v>50000000</v>
      </c>
      <c r="D301" s="236">
        <v>20</v>
      </c>
      <c r="E301" s="236">
        <v>20</v>
      </c>
    </row>
    <row r="302" spans="1:5" ht="15" x14ac:dyDescent="0.25">
      <c r="A302" s="2"/>
      <c r="B302" s="123" t="s">
        <v>426</v>
      </c>
      <c r="C302" s="340">
        <v>100000000</v>
      </c>
      <c r="D302" s="236">
        <v>20</v>
      </c>
      <c r="E302" s="236">
        <v>20</v>
      </c>
    </row>
    <row r="303" spans="1:5" ht="15" x14ac:dyDescent="0.25">
      <c r="A303" s="2"/>
      <c r="B303" s="124" t="s">
        <v>81</v>
      </c>
      <c r="C303" s="360"/>
      <c r="D303" s="277">
        <v>40</v>
      </c>
      <c r="E303" s="277">
        <v>0</v>
      </c>
    </row>
    <row r="304" spans="1:5" ht="15" x14ac:dyDescent="0.25">
      <c r="A304" s="2"/>
      <c r="B304" s="34" t="s">
        <v>82</v>
      </c>
      <c r="C304" s="307">
        <v>400000</v>
      </c>
      <c r="D304" s="243"/>
      <c r="E304" s="243"/>
    </row>
    <row r="305" spans="1:5" ht="15" x14ac:dyDescent="0.25">
      <c r="A305" s="2"/>
      <c r="B305" s="34" t="s">
        <v>83</v>
      </c>
      <c r="C305" s="307">
        <v>24000000</v>
      </c>
      <c r="D305" s="243"/>
      <c r="E305" s="243"/>
    </row>
    <row r="306" spans="1:5" ht="18.75" customHeight="1" x14ac:dyDescent="0.25">
      <c r="A306" s="2"/>
      <c r="B306" s="45" t="s">
        <v>34</v>
      </c>
      <c r="C306" s="361"/>
      <c r="D306" s="267">
        <f>SUM(D293:D305)</f>
        <v>300</v>
      </c>
      <c r="E306" s="267">
        <f>SUM(E293:E305)</f>
        <v>260</v>
      </c>
    </row>
    <row r="307" spans="1:5" ht="15" x14ac:dyDescent="0.25">
      <c r="A307" s="2"/>
      <c r="B307" s="44" t="s">
        <v>6</v>
      </c>
      <c r="C307" s="26"/>
      <c r="D307" s="696" t="s">
        <v>8</v>
      </c>
      <c r="E307" s="696" t="s">
        <v>8</v>
      </c>
    </row>
    <row r="308" spans="1:5" ht="15" x14ac:dyDescent="0.25">
      <c r="A308" s="2"/>
      <c r="B308" s="27" t="s">
        <v>365</v>
      </c>
      <c r="C308" s="28"/>
      <c r="D308" s="697"/>
      <c r="E308" s="697"/>
    </row>
    <row r="309" spans="1:5" ht="15" x14ac:dyDescent="0.25">
      <c r="A309" s="2"/>
      <c r="B309" s="125" t="s">
        <v>815</v>
      </c>
      <c r="C309" s="347"/>
      <c r="D309" s="278">
        <v>10</v>
      </c>
      <c r="E309" s="278">
        <v>10</v>
      </c>
    </row>
    <row r="310" spans="1:5" ht="15" x14ac:dyDescent="0.25">
      <c r="A310" s="2"/>
      <c r="B310" s="126" t="s">
        <v>838</v>
      </c>
      <c r="C310" s="348"/>
      <c r="D310" s="252">
        <v>10</v>
      </c>
      <c r="E310" s="252">
        <v>10</v>
      </c>
    </row>
    <row r="311" spans="1:5" ht="15" x14ac:dyDescent="0.25">
      <c r="A311" s="2"/>
      <c r="B311" s="127" t="s">
        <v>765</v>
      </c>
      <c r="C311" s="348"/>
      <c r="D311" s="252">
        <v>10</v>
      </c>
      <c r="E311" s="252">
        <v>10</v>
      </c>
    </row>
    <row r="312" spans="1:5" ht="15" x14ac:dyDescent="0.25">
      <c r="A312" s="2"/>
      <c r="B312" s="127" t="s">
        <v>839</v>
      </c>
      <c r="C312" s="348"/>
      <c r="D312" s="252"/>
      <c r="E312" s="238">
        <v>0</v>
      </c>
    </row>
    <row r="313" spans="1:5" ht="15" x14ac:dyDescent="0.25">
      <c r="A313" s="2"/>
      <c r="B313" s="127" t="s">
        <v>764</v>
      </c>
      <c r="C313" s="348"/>
      <c r="D313" s="252">
        <v>10</v>
      </c>
      <c r="E313" s="252">
        <v>10</v>
      </c>
    </row>
    <row r="314" spans="1:5" ht="15" x14ac:dyDescent="0.2">
      <c r="A314" s="2"/>
      <c r="B314" s="569" t="s">
        <v>883</v>
      </c>
      <c r="C314" s="362"/>
      <c r="D314" s="253">
        <v>10</v>
      </c>
      <c r="E314" s="253">
        <v>10</v>
      </c>
    </row>
    <row r="315" spans="1:5" ht="15" x14ac:dyDescent="0.25">
      <c r="A315" s="2"/>
      <c r="B315" s="129" t="s">
        <v>840</v>
      </c>
      <c r="C315" s="363"/>
      <c r="D315" s="279">
        <v>10</v>
      </c>
      <c r="E315" s="279">
        <v>10</v>
      </c>
    </row>
    <row r="316" spans="1:5" ht="27" customHeight="1" x14ac:dyDescent="0.2">
      <c r="A316" s="2"/>
      <c r="B316" s="414" t="s">
        <v>841</v>
      </c>
      <c r="C316" s="365"/>
      <c r="D316" s="281">
        <v>10</v>
      </c>
      <c r="E316" s="281">
        <v>10</v>
      </c>
    </row>
    <row r="317" spans="1:5" ht="15" x14ac:dyDescent="0.25">
      <c r="A317" s="2"/>
      <c r="B317" s="127" t="s">
        <v>842</v>
      </c>
      <c r="C317" s="348"/>
      <c r="D317" s="252">
        <v>10</v>
      </c>
      <c r="E317" s="252">
        <v>10</v>
      </c>
    </row>
    <row r="318" spans="1:5" ht="15" x14ac:dyDescent="0.25">
      <c r="A318" s="2"/>
      <c r="B318" s="127" t="s">
        <v>777</v>
      </c>
      <c r="C318" s="348"/>
      <c r="D318" s="252">
        <v>10</v>
      </c>
      <c r="E318" s="252">
        <v>10</v>
      </c>
    </row>
    <row r="319" spans="1:5" ht="15" x14ac:dyDescent="0.25">
      <c r="A319" s="2"/>
      <c r="B319" s="127" t="s">
        <v>778</v>
      </c>
      <c r="C319" s="348"/>
      <c r="D319" s="252">
        <v>10</v>
      </c>
      <c r="E319" s="238">
        <v>0</v>
      </c>
    </row>
    <row r="320" spans="1:5" ht="15" x14ac:dyDescent="0.25">
      <c r="A320" s="2"/>
      <c r="B320" s="127" t="s">
        <v>755</v>
      </c>
      <c r="C320" s="348"/>
      <c r="D320" s="252">
        <v>10</v>
      </c>
      <c r="E320" s="252">
        <v>10</v>
      </c>
    </row>
    <row r="321" spans="1:5" ht="15" x14ac:dyDescent="0.25">
      <c r="A321" s="2"/>
      <c r="B321" s="127" t="s">
        <v>829</v>
      </c>
      <c r="C321" s="348"/>
      <c r="D321" s="252">
        <v>10</v>
      </c>
      <c r="E321" s="252">
        <v>10</v>
      </c>
    </row>
    <row r="322" spans="1:5" ht="15" x14ac:dyDescent="0.25">
      <c r="A322" s="2"/>
      <c r="B322" s="127" t="s">
        <v>754</v>
      </c>
      <c r="C322" s="348"/>
      <c r="D322" s="252">
        <v>10</v>
      </c>
      <c r="E322" s="252">
        <v>10</v>
      </c>
    </row>
    <row r="323" spans="1:5" ht="15" x14ac:dyDescent="0.25">
      <c r="A323" s="2"/>
      <c r="B323" s="127" t="s">
        <v>818</v>
      </c>
      <c r="C323" s="348"/>
      <c r="D323" s="252">
        <v>10</v>
      </c>
      <c r="E323" s="238">
        <v>0</v>
      </c>
    </row>
    <row r="324" spans="1:5" ht="15" x14ac:dyDescent="0.25">
      <c r="A324" s="2"/>
      <c r="B324" s="127" t="s">
        <v>843</v>
      </c>
      <c r="C324" s="348"/>
      <c r="D324" s="252">
        <v>10</v>
      </c>
      <c r="E324" s="252">
        <v>10</v>
      </c>
    </row>
    <row r="325" spans="1:5" ht="15" x14ac:dyDescent="0.25">
      <c r="A325" s="2"/>
      <c r="B325" s="127" t="s">
        <v>844</v>
      </c>
      <c r="C325" s="348"/>
      <c r="D325" s="252">
        <v>10</v>
      </c>
      <c r="E325" s="252">
        <v>10</v>
      </c>
    </row>
    <row r="326" spans="1:5" ht="15" x14ac:dyDescent="0.25">
      <c r="A326" s="2"/>
      <c r="B326" s="127" t="s">
        <v>788</v>
      </c>
      <c r="C326" s="348"/>
      <c r="D326" s="252">
        <v>10</v>
      </c>
      <c r="E326" s="252">
        <v>10</v>
      </c>
    </row>
    <row r="327" spans="1:5" ht="15" x14ac:dyDescent="0.25">
      <c r="A327" s="2"/>
      <c r="B327" s="127" t="s">
        <v>845</v>
      </c>
      <c r="C327" s="348"/>
      <c r="D327" s="252">
        <v>10</v>
      </c>
      <c r="E327" s="252">
        <v>10</v>
      </c>
    </row>
    <row r="328" spans="1:5" ht="15" x14ac:dyDescent="0.25">
      <c r="A328" s="2"/>
      <c r="B328" s="127" t="s">
        <v>846</v>
      </c>
      <c r="C328" s="348"/>
      <c r="D328" s="252">
        <v>10</v>
      </c>
      <c r="E328" s="252">
        <v>10</v>
      </c>
    </row>
    <row r="329" spans="1:5" ht="15" x14ac:dyDescent="0.25">
      <c r="A329" s="2"/>
      <c r="B329" s="127" t="s">
        <v>847</v>
      </c>
      <c r="C329" s="348"/>
      <c r="D329" s="252">
        <v>5</v>
      </c>
      <c r="E329" s="238">
        <v>0</v>
      </c>
    </row>
    <row r="330" spans="1:5" ht="15" x14ac:dyDescent="0.25">
      <c r="A330" s="2"/>
      <c r="B330" s="127" t="s">
        <v>790</v>
      </c>
      <c r="C330" s="348"/>
      <c r="D330" s="252">
        <v>5</v>
      </c>
      <c r="E330" s="252">
        <v>5</v>
      </c>
    </row>
    <row r="331" spans="1:5" ht="15" x14ac:dyDescent="0.25">
      <c r="A331" s="2"/>
      <c r="B331" s="415" t="s">
        <v>848</v>
      </c>
      <c r="C331" s="348"/>
      <c r="D331" s="252">
        <v>15</v>
      </c>
      <c r="E331" s="252">
        <v>0</v>
      </c>
    </row>
    <row r="332" spans="1:5" ht="15" x14ac:dyDescent="0.25">
      <c r="A332" s="2"/>
      <c r="B332" s="127" t="s">
        <v>757</v>
      </c>
      <c r="C332" s="348"/>
      <c r="D332" s="252">
        <v>5</v>
      </c>
      <c r="E332" s="252">
        <v>5</v>
      </c>
    </row>
    <row r="333" spans="1:5" ht="30" x14ac:dyDescent="0.25">
      <c r="A333" s="2"/>
      <c r="B333" s="570" t="s">
        <v>884</v>
      </c>
      <c r="C333" s="348"/>
      <c r="D333" s="252">
        <v>10</v>
      </c>
      <c r="E333" s="252">
        <v>10</v>
      </c>
    </row>
    <row r="334" spans="1:5" ht="15" x14ac:dyDescent="0.25">
      <c r="A334" s="93"/>
      <c r="B334" s="127" t="s">
        <v>849</v>
      </c>
      <c r="C334" s="348"/>
      <c r="D334" s="252">
        <v>10</v>
      </c>
      <c r="E334" s="252">
        <v>10</v>
      </c>
    </row>
    <row r="335" spans="1:5" ht="15" x14ac:dyDescent="0.25">
      <c r="A335" s="2"/>
      <c r="B335" s="127" t="s">
        <v>763</v>
      </c>
      <c r="C335" s="348"/>
      <c r="D335" s="252">
        <v>10</v>
      </c>
      <c r="E335" s="252">
        <v>10</v>
      </c>
    </row>
    <row r="336" spans="1:5" ht="15" x14ac:dyDescent="0.25">
      <c r="A336" s="2"/>
      <c r="B336" s="128" t="s">
        <v>793</v>
      </c>
      <c r="C336" s="348"/>
      <c r="D336" s="252">
        <v>10</v>
      </c>
      <c r="E336" s="252">
        <v>10</v>
      </c>
    </row>
    <row r="337" spans="1:5" ht="15" x14ac:dyDescent="0.25">
      <c r="A337" s="2"/>
      <c r="B337" s="126" t="s">
        <v>850</v>
      </c>
      <c r="C337" s="348"/>
      <c r="D337" s="252">
        <v>5</v>
      </c>
      <c r="E337" s="252">
        <v>5</v>
      </c>
    </row>
    <row r="338" spans="1:5" ht="15" x14ac:dyDescent="0.25">
      <c r="A338" s="2"/>
      <c r="B338" s="127" t="s">
        <v>851</v>
      </c>
      <c r="C338" s="348"/>
      <c r="D338" s="252">
        <v>5</v>
      </c>
      <c r="E338" s="252">
        <v>5</v>
      </c>
    </row>
    <row r="339" spans="1:5" ht="15" x14ac:dyDescent="0.25">
      <c r="A339" s="2"/>
      <c r="B339" s="127" t="s">
        <v>852</v>
      </c>
      <c r="C339" s="348"/>
      <c r="D339" s="252">
        <v>10</v>
      </c>
      <c r="E339" s="252">
        <v>10</v>
      </c>
    </row>
    <row r="340" spans="1:5" ht="21" customHeight="1" x14ac:dyDescent="0.25">
      <c r="A340" s="2"/>
      <c r="B340" s="131" t="s">
        <v>53</v>
      </c>
      <c r="C340" s="363"/>
      <c r="D340" s="279"/>
      <c r="E340" s="279"/>
    </row>
    <row r="341" spans="1:5" ht="45" x14ac:dyDescent="0.25">
      <c r="A341" s="2"/>
      <c r="B341" s="132" t="s">
        <v>288</v>
      </c>
      <c r="C341" s="364"/>
      <c r="D341" s="280"/>
      <c r="E341" s="280"/>
    </row>
    <row r="342" spans="1:5" ht="15" x14ac:dyDescent="0.25">
      <c r="A342" s="2"/>
      <c r="B342" s="52" t="s">
        <v>290</v>
      </c>
      <c r="C342" s="366"/>
      <c r="D342" s="282"/>
      <c r="E342" s="282"/>
    </row>
    <row r="343" spans="1:5" ht="120" x14ac:dyDescent="0.25">
      <c r="A343" s="2"/>
      <c r="B343" s="30" t="s">
        <v>289</v>
      </c>
      <c r="C343" s="366"/>
      <c r="D343" s="283">
        <v>20</v>
      </c>
      <c r="E343" s="283">
        <v>20</v>
      </c>
    </row>
    <row r="344" spans="1:5" ht="19.5" customHeight="1" x14ac:dyDescent="0.25">
      <c r="A344" s="2"/>
      <c r="B344" s="45" t="s">
        <v>34</v>
      </c>
      <c r="C344" s="361"/>
      <c r="D344" s="267">
        <f>SUM(D309:D343)</f>
        <v>300</v>
      </c>
      <c r="E344" s="267">
        <f>SUM(E309:E343)</f>
        <v>260</v>
      </c>
    </row>
    <row r="345" spans="1:5" ht="15" x14ac:dyDescent="0.25">
      <c r="A345" s="2"/>
      <c r="B345" s="32" t="s">
        <v>35</v>
      </c>
      <c r="C345" s="327"/>
      <c r="D345" s="33" t="s">
        <v>8</v>
      </c>
      <c r="E345" s="33" t="s">
        <v>8</v>
      </c>
    </row>
    <row r="346" spans="1:5" ht="60" x14ac:dyDescent="0.25">
      <c r="A346" s="2"/>
      <c r="B346" s="20" t="s">
        <v>383</v>
      </c>
      <c r="C346" s="326"/>
      <c r="D346" s="247"/>
      <c r="E346" s="247"/>
    </row>
    <row r="347" spans="1:5" ht="30" x14ac:dyDescent="0.25">
      <c r="A347" s="2"/>
      <c r="B347" s="53" t="s">
        <v>104</v>
      </c>
      <c r="C347" s="367" t="s">
        <v>269</v>
      </c>
      <c r="D347" s="284">
        <v>80</v>
      </c>
      <c r="E347" s="284">
        <v>80</v>
      </c>
    </row>
    <row r="348" spans="1:5" ht="30" x14ac:dyDescent="0.25">
      <c r="A348" s="2"/>
      <c r="B348" s="54" t="s">
        <v>57</v>
      </c>
      <c r="C348" s="368" t="s">
        <v>269</v>
      </c>
      <c r="D348" s="285">
        <v>80</v>
      </c>
      <c r="E348" s="285">
        <v>80</v>
      </c>
    </row>
    <row r="349" spans="1:5" ht="30" x14ac:dyDescent="0.25">
      <c r="A349" s="2"/>
      <c r="B349" s="55" t="s">
        <v>105</v>
      </c>
      <c r="C349" s="368" t="s">
        <v>269</v>
      </c>
      <c r="D349" s="286">
        <v>70</v>
      </c>
      <c r="E349" s="286">
        <v>70</v>
      </c>
    </row>
    <row r="350" spans="1:5" ht="30" x14ac:dyDescent="0.25">
      <c r="A350" s="2"/>
      <c r="B350" s="54" t="s">
        <v>41</v>
      </c>
      <c r="C350" s="368" t="s">
        <v>269</v>
      </c>
      <c r="D350" s="286">
        <v>70</v>
      </c>
      <c r="E350" s="286">
        <v>70</v>
      </c>
    </row>
    <row r="351" spans="1:5" ht="18.95" customHeight="1" x14ac:dyDescent="0.25">
      <c r="A351" s="2"/>
      <c r="B351" s="45" t="s">
        <v>34</v>
      </c>
      <c r="C351" s="361"/>
      <c r="D351" s="267">
        <f>SUM(D347:D350)</f>
        <v>300</v>
      </c>
      <c r="E351" s="267">
        <f>SUM(E347:E350)</f>
        <v>300</v>
      </c>
    </row>
    <row r="352" spans="1:5" ht="18.95" customHeight="1" x14ac:dyDescent="0.2">
      <c r="A352" s="2"/>
      <c r="B352" s="738" t="s">
        <v>274</v>
      </c>
      <c r="C352" s="733"/>
      <c r="D352" s="33" t="s">
        <v>8</v>
      </c>
      <c r="E352" s="33" t="s">
        <v>8</v>
      </c>
    </row>
    <row r="353" spans="1:5" ht="18.95" customHeight="1" x14ac:dyDescent="0.2">
      <c r="A353" s="2"/>
      <c r="B353" s="46"/>
      <c r="C353" s="47"/>
      <c r="D353" s="270">
        <v>100</v>
      </c>
      <c r="E353" s="270">
        <v>100</v>
      </c>
    </row>
    <row r="354" spans="1:5" ht="18.95" customHeight="1" thickBot="1" x14ac:dyDescent="0.25">
      <c r="A354" s="2"/>
      <c r="B354" s="48" t="s">
        <v>5</v>
      </c>
      <c r="C354" s="344"/>
      <c r="D354" s="271">
        <v>100</v>
      </c>
      <c r="E354" s="625">
        <f>10536296+12905195+12905195+12905195</f>
        <v>49251881</v>
      </c>
    </row>
    <row r="355" spans="1:5" ht="18.95" customHeight="1" x14ac:dyDescent="0.2">
      <c r="A355" s="2"/>
      <c r="B355" s="621"/>
      <c r="C355" s="622"/>
      <c r="D355" s="623">
        <f>+D353+D344+D351+D306+D292</f>
        <v>1300</v>
      </c>
      <c r="E355" s="632">
        <f>+E353+E344+E351+E306+E292</f>
        <v>1195</v>
      </c>
    </row>
    <row r="356" spans="1:5" ht="15.75" thickBot="1" x14ac:dyDescent="0.3">
      <c r="A356" s="2"/>
      <c r="B356" s="56"/>
      <c r="C356" s="369"/>
      <c r="D356" s="287"/>
      <c r="E356" s="287"/>
    </row>
    <row r="357" spans="1:5" ht="15.75" x14ac:dyDescent="0.25">
      <c r="A357" s="2"/>
      <c r="B357" s="736" t="s">
        <v>379</v>
      </c>
      <c r="C357" s="444" t="s">
        <v>369</v>
      </c>
      <c r="D357" s="706" t="s">
        <v>371</v>
      </c>
      <c r="E357" s="706" t="s">
        <v>371</v>
      </c>
    </row>
    <row r="358" spans="1:5" ht="16.5" thickBot="1" x14ac:dyDescent="0.3">
      <c r="A358" s="2"/>
      <c r="B358" s="737"/>
      <c r="C358" s="10" t="s">
        <v>370</v>
      </c>
      <c r="D358" s="712"/>
      <c r="E358" s="712"/>
    </row>
    <row r="359" spans="1:5" ht="15" x14ac:dyDescent="0.25">
      <c r="A359" s="2"/>
      <c r="B359" s="494" t="s">
        <v>106</v>
      </c>
      <c r="C359" s="370"/>
      <c r="D359" s="445"/>
      <c r="E359" s="445"/>
    </row>
    <row r="360" spans="1:5" ht="135" x14ac:dyDescent="0.25">
      <c r="A360" s="2"/>
      <c r="B360" s="495" t="s">
        <v>353</v>
      </c>
      <c r="D360" s="496"/>
      <c r="E360" s="496"/>
    </row>
    <row r="361" spans="1:5" ht="15" x14ac:dyDescent="0.25">
      <c r="A361" s="2"/>
      <c r="B361" s="497" t="s">
        <v>298</v>
      </c>
      <c r="C361" s="572">
        <v>3500000000</v>
      </c>
      <c r="D361" s="496"/>
      <c r="E361" s="496" t="s">
        <v>1052</v>
      </c>
    </row>
    <row r="362" spans="1:5" ht="26.1" customHeight="1" x14ac:dyDescent="0.25">
      <c r="A362" s="2"/>
      <c r="B362" s="498" t="s">
        <v>299</v>
      </c>
      <c r="C362" s="371">
        <v>5000000000</v>
      </c>
      <c r="D362" s="447"/>
      <c r="E362" s="447" t="s">
        <v>1057</v>
      </c>
    </row>
    <row r="363" spans="1:5" ht="15.75" x14ac:dyDescent="0.25">
      <c r="A363" s="2"/>
      <c r="B363" s="482" t="s">
        <v>33</v>
      </c>
      <c r="C363" s="57" t="s">
        <v>300</v>
      </c>
      <c r="D363" s="483"/>
      <c r="E363" s="483"/>
    </row>
    <row r="364" spans="1:5" ht="15" x14ac:dyDescent="0.25">
      <c r="A364" s="2"/>
      <c r="B364" s="499" t="s">
        <v>110</v>
      </c>
      <c r="C364" s="372"/>
      <c r="D364" s="500">
        <v>5</v>
      </c>
      <c r="E364" s="500">
        <v>5</v>
      </c>
    </row>
    <row r="365" spans="1:5" ht="15" x14ac:dyDescent="0.25">
      <c r="A365" s="2"/>
      <c r="B365" s="459" t="s">
        <v>305</v>
      </c>
      <c r="C365" s="373" t="s">
        <v>301</v>
      </c>
      <c r="D365" s="458">
        <v>10</v>
      </c>
      <c r="E365" s="458">
        <v>10</v>
      </c>
    </row>
    <row r="366" spans="1:5" ht="15" x14ac:dyDescent="0.25">
      <c r="A366" s="2"/>
      <c r="B366" s="457" t="s">
        <v>112</v>
      </c>
      <c r="C366" s="373"/>
      <c r="D366" s="458">
        <v>10</v>
      </c>
      <c r="E366" s="458">
        <v>10</v>
      </c>
    </row>
    <row r="367" spans="1:5" ht="15" x14ac:dyDescent="0.25">
      <c r="A367" s="2"/>
      <c r="B367" s="459" t="s">
        <v>306</v>
      </c>
      <c r="C367" s="373" t="s">
        <v>301</v>
      </c>
      <c r="D367" s="458">
        <v>15</v>
      </c>
      <c r="E367" s="458">
        <v>15</v>
      </c>
    </row>
    <row r="368" spans="1:5" ht="15" x14ac:dyDescent="0.25">
      <c r="A368" s="2"/>
      <c r="B368" s="457" t="s">
        <v>114</v>
      </c>
      <c r="C368" s="373"/>
      <c r="D368" s="458">
        <v>10</v>
      </c>
      <c r="E368" s="458">
        <v>0</v>
      </c>
    </row>
    <row r="369" spans="1:5" ht="15" x14ac:dyDescent="0.25">
      <c r="A369" s="2"/>
      <c r="B369" s="457" t="s">
        <v>115</v>
      </c>
      <c r="C369" s="373"/>
      <c r="D369" s="458">
        <v>5</v>
      </c>
      <c r="E369" s="458">
        <v>5</v>
      </c>
    </row>
    <row r="370" spans="1:5" ht="15" x14ac:dyDescent="0.25">
      <c r="A370" s="2"/>
      <c r="B370" s="457" t="s">
        <v>116</v>
      </c>
      <c r="C370" s="373"/>
      <c r="D370" s="458">
        <v>5</v>
      </c>
      <c r="E370" s="458">
        <v>5</v>
      </c>
    </row>
    <row r="371" spans="1:5" ht="15" x14ac:dyDescent="0.25">
      <c r="A371" s="2"/>
      <c r="B371" s="459" t="s">
        <v>307</v>
      </c>
      <c r="C371" s="373" t="s">
        <v>302</v>
      </c>
      <c r="D371" s="458">
        <v>10</v>
      </c>
      <c r="E371" s="458">
        <v>10</v>
      </c>
    </row>
    <row r="372" spans="1:5" ht="15" x14ac:dyDescent="0.25">
      <c r="A372" s="2"/>
      <c r="B372" s="457" t="s">
        <v>75</v>
      </c>
      <c r="C372" s="373" t="s">
        <v>303</v>
      </c>
      <c r="D372" s="458">
        <v>10</v>
      </c>
      <c r="E372" s="458">
        <v>10</v>
      </c>
    </row>
    <row r="373" spans="1:5" ht="30" x14ac:dyDescent="0.2">
      <c r="A373" s="2"/>
      <c r="B373" s="573" t="s">
        <v>886</v>
      </c>
      <c r="C373" s="374" t="s">
        <v>304</v>
      </c>
      <c r="D373" s="501">
        <v>15</v>
      </c>
      <c r="E373" s="501">
        <v>0</v>
      </c>
    </row>
    <row r="374" spans="1:5" ht="15" x14ac:dyDescent="0.25">
      <c r="A374" s="2"/>
      <c r="B374" s="457" t="s">
        <v>120</v>
      </c>
      <c r="C374" s="373"/>
      <c r="D374" s="458">
        <v>5</v>
      </c>
      <c r="E374" s="458">
        <v>5</v>
      </c>
    </row>
    <row r="375" spans="1:5" ht="15" x14ac:dyDescent="0.25">
      <c r="A375" s="2"/>
      <c r="B375" s="457" t="s">
        <v>122</v>
      </c>
      <c r="C375" s="373"/>
      <c r="D375" s="458">
        <v>5</v>
      </c>
      <c r="E375" s="458">
        <v>5</v>
      </c>
    </row>
    <row r="376" spans="1:5" ht="15" x14ac:dyDescent="0.25">
      <c r="A376" s="2"/>
      <c r="B376" s="457" t="s">
        <v>123</v>
      </c>
      <c r="C376" s="373"/>
      <c r="D376" s="458">
        <v>5</v>
      </c>
      <c r="E376" s="458">
        <v>5</v>
      </c>
    </row>
    <row r="377" spans="1:5" ht="15" x14ac:dyDescent="0.25">
      <c r="A377" s="2"/>
      <c r="B377" s="459" t="s">
        <v>311</v>
      </c>
      <c r="C377" s="373">
        <v>500</v>
      </c>
      <c r="D377" s="458">
        <v>5</v>
      </c>
      <c r="E377" s="458">
        <v>5</v>
      </c>
    </row>
    <row r="378" spans="1:5" ht="75.75" customHeight="1" x14ac:dyDescent="0.25">
      <c r="A378" s="2"/>
      <c r="B378" s="574" t="s">
        <v>887</v>
      </c>
      <c r="C378" s="373"/>
      <c r="D378" s="470">
        <v>5</v>
      </c>
      <c r="E378" s="470">
        <v>5</v>
      </c>
    </row>
    <row r="379" spans="1:5" ht="15" x14ac:dyDescent="0.25">
      <c r="A379" s="2"/>
      <c r="B379" s="457" t="s">
        <v>125</v>
      </c>
      <c r="C379" s="373"/>
      <c r="D379" s="458">
        <v>5</v>
      </c>
      <c r="E379" s="458">
        <v>5</v>
      </c>
    </row>
    <row r="380" spans="1:5" ht="15" x14ac:dyDescent="0.25">
      <c r="A380" s="2"/>
      <c r="B380" s="457" t="s">
        <v>126</v>
      </c>
      <c r="C380" s="373"/>
      <c r="D380" s="458">
        <v>5</v>
      </c>
      <c r="E380" s="458">
        <v>5</v>
      </c>
    </row>
    <row r="381" spans="1:5" ht="15" x14ac:dyDescent="0.25">
      <c r="A381" s="2"/>
      <c r="B381" s="459" t="s">
        <v>308</v>
      </c>
      <c r="C381" s="373"/>
      <c r="D381" s="458">
        <v>5</v>
      </c>
      <c r="E381" s="458">
        <v>5</v>
      </c>
    </row>
    <row r="382" spans="1:5" ht="15" x14ac:dyDescent="0.25">
      <c r="A382" s="93"/>
      <c r="B382" s="457" t="s">
        <v>428</v>
      </c>
      <c r="C382" s="373"/>
      <c r="D382" s="458">
        <v>5</v>
      </c>
      <c r="E382" s="458">
        <v>5</v>
      </c>
    </row>
    <row r="383" spans="1:5" ht="15" x14ac:dyDescent="0.25">
      <c r="A383" s="93"/>
      <c r="B383" s="459" t="s">
        <v>355</v>
      </c>
      <c r="C383" s="375" t="s">
        <v>430</v>
      </c>
      <c r="D383" s="458">
        <v>35</v>
      </c>
      <c r="E383" s="458">
        <v>0</v>
      </c>
    </row>
    <row r="384" spans="1:5" ht="31.5" customHeight="1" x14ac:dyDescent="0.2">
      <c r="A384" s="2"/>
      <c r="B384" s="502" t="s">
        <v>309</v>
      </c>
      <c r="C384" s="374"/>
      <c r="D384" s="470">
        <v>5</v>
      </c>
      <c r="E384" s="470">
        <v>0</v>
      </c>
    </row>
    <row r="385" spans="1:5" ht="15" x14ac:dyDescent="0.25">
      <c r="A385" s="2"/>
      <c r="B385" s="457" t="s">
        <v>127</v>
      </c>
      <c r="C385" s="373"/>
      <c r="D385" s="458">
        <v>5</v>
      </c>
      <c r="E385" s="458">
        <v>0</v>
      </c>
    </row>
    <row r="386" spans="1:5" ht="15" x14ac:dyDescent="0.25">
      <c r="A386" s="2"/>
      <c r="B386" s="457" t="s">
        <v>128</v>
      </c>
      <c r="C386" s="373"/>
      <c r="D386" s="458">
        <v>5</v>
      </c>
      <c r="E386" s="458">
        <v>5</v>
      </c>
    </row>
    <row r="387" spans="1:5" ht="15" x14ac:dyDescent="0.25">
      <c r="A387" s="2"/>
      <c r="B387" s="457" t="s">
        <v>129</v>
      </c>
      <c r="C387" s="373"/>
      <c r="D387" s="458">
        <v>5</v>
      </c>
      <c r="E387" s="458">
        <v>5</v>
      </c>
    </row>
    <row r="388" spans="1:5" ht="15" x14ac:dyDescent="0.25">
      <c r="A388" s="2"/>
      <c r="B388" s="457" t="s">
        <v>427</v>
      </c>
      <c r="C388" s="373"/>
      <c r="D388" s="458">
        <v>5</v>
      </c>
      <c r="E388" s="458">
        <v>0</v>
      </c>
    </row>
    <row r="389" spans="1:5" ht="15" x14ac:dyDescent="0.25">
      <c r="A389" s="2"/>
      <c r="B389" s="459" t="s">
        <v>354</v>
      </c>
      <c r="C389" s="373"/>
      <c r="D389" s="458">
        <v>30</v>
      </c>
      <c r="E389" s="458">
        <v>30</v>
      </c>
    </row>
    <row r="390" spans="1:5" ht="15" x14ac:dyDescent="0.25">
      <c r="A390" s="2"/>
      <c r="B390" s="457" t="s">
        <v>130</v>
      </c>
      <c r="C390" s="373"/>
      <c r="D390" s="458">
        <v>5</v>
      </c>
      <c r="E390" s="458">
        <v>0</v>
      </c>
    </row>
    <row r="391" spans="1:5" ht="15" x14ac:dyDescent="0.25">
      <c r="A391" s="2"/>
      <c r="B391" s="503" t="s">
        <v>131</v>
      </c>
      <c r="C391" s="376"/>
      <c r="D391" s="463">
        <v>5</v>
      </c>
      <c r="E391" s="463">
        <v>5</v>
      </c>
    </row>
    <row r="392" spans="1:5" ht="15" x14ac:dyDescent="0.25">
      <c r="A392" s="2"/>
      <c r="B392" s="499" t="s">
        <v>132</v>
      </c>
      <c r="C392" s="377"/>
      <c r="D392" s="500"/>
      <c r="E392" s="500"/>
    </row>
    <row r="393" spans="1:5" ht="15" x14ac:dyDescent="0.25">
      <c r="A393" s="2"/>
      <c r="B393" s="459" t="s">
        <v>310</v>
      </c>
      <c r="C393" s="373"/>
      <c r="D393" s="458">
        <v>5</v>
      </c>
      <c r="E393" s="458">
        <v>5</v>
      </c>
    </row>
    <row r="394" spans="1:5" ht="15" x14ac:dyDescent="0.25">
      <c r="A394" s="2"/>
      <c r="B394" s="503" t="s">
        <v>133</v>
      </c>
      <c r="C394" s="376"/>
      <c r="D394" s="463">
        <v>5</v>
      </c>
      <c r="E394" s="463">
        <v>5</v>
      </c>
    </row>
    <row r="395" spans="1:5" ht="15" x14ac:dyDescent="0.25">
      <c r="A395" s="2"/>
      <c r="B395" s="499" t="s">
        <v>134</v>
      </c>
      <c r="C395" s="377"/>
      <c r="D395" s="500" t="s">
        <v>9</v>
      </c>
      <c r="E395" s="500" t="s">
        <v>9</v>
      </c>
    </row>
    <row r="396" spans="1:5" ht="15" x14ac:dyDescent="0.25">
      <c r="A396" s="2"/>
      <c r="B396" s="503" t="s">
        <v>135</v>
      </c>
      <c r="C396" s="376"/>
      <c r="D396" s="463">
        <v>5</v>
      </c>
      <c r="E396" s="463">
        <v>5</v>
      </c>
    </row>
    <row r="397" spans="1:5" ht="15" x14ac:dyDescent="0.25">
      <c r="A397" s="2"/>
      <c r="B397" s="499" t="s">
        <v>136</v>
      </c>
      <c r="C397" s="377"/>
      <c r="D397" s="500"/>
      <c r="E397" s="500"/>
    </row>
    <row r="398" spans="1:5" ht="51" customHeight="1" x14ac:dyDescent="0.2">
      <c r="A398" s="2"/>
      <c r="B398" s="504" t="s">
        <v>356</v>
      </c>
      <c r="C398" s="378"/>
      <c r="D398" s="505">
        <v>5</v>
      </c>
      <c r="E398" s="470">
        <v>0</v>
      </c>
    </row>
    <row r="399" spans="1:5" ht="31.5" customHeight="1" x14ac:dyDescent="0.2">
      <c r="A399" s="2"/>
      <c r="B399" s="506" t="s">
        <v>137</v>
      </c>
      <c r="C399" s="379" t="s">
        <v>366</v>
      </c>
      <c r="D399" s="470">
        <v>5</v>
      </c>
      <c r="E399" s="470">
        <v>0</v>
      </c>
    </row>
    <row r="400" spans="1:5" ht="18" customHeight="1" x14ac:dyDescent="0.25">
      <c r="A400" s="2"/>
      <c r="B400" s="503" t="s">
        <v>139</v>
      </c>
      <c r="C400" s="376"/>
      <c r="D400" s="463">
        <v>5</v>
      </c>
      <c r="E400" s="470">
        <v>0</v>
      </c>
    </row>
    <row r="401" spans="1:5" ht="15" x14ac:dyDescent="0.25">
      <c r="A401" s="2"/>
      <c r="B401" s="507" t="s">
        <v>140</v>
      </c>
      <c r="C401" s="380"/>
      <c r="D401" s="477"/>
      <c r="E401" s="477"/>
    </row>
    <row r="402" spans="1:5" ht="15" x14ac:dyDescent="0.25">
      <c r="A402" s="2"/>
      <c r="B402" s="508" t="s">
        <v>141</v>
      </c>
      <c r="C402" s="364"/>
      <c r="D402" s="500"/>
      <c r="E402" s="500"/>
    </row>
    <row r="403" spans="1:5" ht="18" customHeight="1" x14ac:dyDescent="0.25">
      <c r="A403" s="2"/>
      <c r="B403" s="503" t="s">
        <v>142</v>
      </c>
      <c r="C403" s="376"/>
      <c r="D403" s="463">
        <v>5</v>
      </c>
      <c r="E403" s="470">
        <v>0</v>
      </c>
    </row>
    <row r="404" spans="1:5" ht="18" customHeight="1" x14ac:dyDescent="0.25">
      <c r="A404" s="2"/>
      <c r="B404" s="507" t="s">
        <v>143</v>
      </c>
      <c r="C404" s="380"/>
      <c r="D404" s="477"/>
      <c r="E404" s="477"/>
    </row>
    <row r="405" spans="1:5" ht="18" customHeight="1" x14ac:dyDescent="0.25">
      <c r="A405" s="2"/>
      <c r="B405" s="507" t="s">
        <v>144</v>
      </c>
      <c r="C405" s="380"/>
      <c r="D405" s="477"/>
      <c r="E405" s="477"/>
    </row>
    <row r="406" spans="1:5" ht="18" customHeight="1" x14ac:dyDescent="0.25">
      <c r="A406" s="2"/>
      <c r="B406" s="507" t="s">
        <v>145</v>
      </c>
      <c r="C406" s="380"/>
      <c r="D406" s="477"/>
      <c r="E406" s="477"/>
    </row>
    <row r="407" spans="1:5" ht="18" customHeight="1" x14ac:dyDescent="0.25">
      <c r="A407" s="2"/>
      <c r="B407" s="499" t="s">
        <v>146</v>
      </c>
      <c r="C407" s="377"/>
      <c r="D407" s="500"/>
      <c r="E407" s="500"/>
    </row>
    <row r="408" spans="1:5" ht="15" x14ac:dyDescent="0.25">
      <c r="A408" s="2"/>
      <c r="B408" s="457" t="s">
        <v>147</v>
      </c>
      <c r="C408" s="373"/>
      <c r="D408" s="458">
        <v>5</v>
      </c>
      <c r="E408" s="458">
        <v>5</v>
      </c>
    </row>
    <row r="409" spans="1:5" ht="15" x14ac:dyDescent="0.25">
      <c r="A409" s="2"/>
      <c r="B409" s="457"/>
      <c r="C409" s="373"/>
      <c r="D409" s="458"/>
      <c r="E409" s="458"/>
    </row>
    <row r="410" spans="1:5" ht="15" x14ac:dyDescent="0.25">
      <c r="A410" s="2"/>
      <c r="B410" s="509" t="s">
        <v>387</v>
      </c>
      <c r="C410" s="376"/>
      <c r="D410" s="463">
        <v>10</v>
      </c>
      <c r="E410" s="463">
        <v>10</v>
      </c>
    </row>
    <row r="411" spans="1:5" ht="15" x14ac:dyDescent="0.25">
      <c r="A411" s="2"/>
      <c r="B411" s="510" t="s">
        <v>100</v>
      </c>
      <c r="C411" s="380"/>
      <c r="D411" s="477"/>
      <c r="E411" s="477"/>
    </row>
    <row r="412" spans="1:5" ht="15" x14ac:dyDescent="0.25">
      <c r="A412" s="2"/>
      <c r="B412" s="511" t="s">
        <v>101</v>
      </c>
      <c r="C412" s="377"/>
      <c r="D412" s="500"/>
      <c r="E412" s="500"/>
    </row>
    <row r="413" spans="1:5" ht="15" x14ac:dyDescent="0.25">
      <c r="A413" s="2"/>
      <c r="B413" s="509"/>
      <c r="C413" s="376"/>
      <c r="D413" s="463"/>
      <c r="E413" s="463"/>
    </row>
    <row r="414" spans="1:5" ht="15" x14ac:dyDescent="0.25">
      <c r="A414" s="2"/>
      <c r="B414" s="512" t="s">
        <v>388</v>
      </c>
      <c r="C414" s="380"/>
      <c r="D414" s="513">
        <v>10</v>
      </c>
      <c r="E414" s="470">
        <v>0</v>
      </c>
    </row>
    <row r="415" spans="1:5" ht="15" x14ac:dyDescent="0.25">
      <c r="A415" s="2"/>
      <c r="B415" s="510" t="s">
        <v>102</v>
      </c>
      <c r="C415" s="380"/>
      <c r="D415" s="477"/>
      <c r="E415" s="477"/>
    </row>
    <row r="416" spans="1:5" ht="15" x14ac:dyDescent="0.25">
      <c r="A416" s="2"/>
      <c r="B416" s="511" t="s">
        <v>103</v>
      </c>
      <c r="C416" s="377"/>
      <c r="D416" s="500"/>
      <c r="E416" s="500"/>
    </row>
    <row r="417" spans="1:5" ht="48.75" customHeight="1" x14ac:dyDescent="0.25">
      <c r="A417" s="2"/>
      <c r="B417" s="514" t="s">
        <v>389</v>
      </c>
      <c r="C417" s="376"/>
      <c r="D417" s="515" t="s">
        <v>264</v>
      </c>
      <c r="E417" s="515" t="s">
        <v>1052</v>
      </c>
    </row>
    <row r="418" spans="1:5" ht="8.25" customHeight="1" x14ac:dyDescent="0.25">
      <c r="A418" s="2"/>
      <c r="B418" s="516"/>
      <c r="C418" s="380"/>
      <c r="D418" s="477"/>
      <c r="E418" s="477"/>
    </row>
    <row r="419" spans="1:5" ht="15" x14ac:dyDescent="0.25">
      <c r="A419" s="2"/>
      <c r="B419" s="517" t="s">
        <v>34</v>
      </c>
      <c r="C419" s="381"/>
      <c r="D419" s="518">
        <f>SUM(D364:D418)</f>
        <v>300</v>
      </c>
      <c r="E419" s="518">
        <f>SUM(E364:E418)</f>
        <v>190</v>
      </c>
    </row>
    <row r="420" spans="1:5" ht="15" x14ac:dyDescent="0.25">
      <c r="A420" s="2"/>
      <c r="B420" s="519" t="s">
        <v>6</v>
      </c>
      <c r="C420" s="26"/>
      <c r="D420" s="713" t="s">
        <v>8</v>
      </c>
      <c r="E420" s="713" t="s">
        <v>8</v>
      </c>
    </row>
    <row r="421" spans="1:5" ht="15" x14ac:dyDescent="0.25">
      <c r="A421" s="2"/>
      <c r="B421" s="520" t="s">
        <v>365</v>
      </c>
      <c r="C421" s="28"/>
      <c r="D421" s="714"/>
      <c r="E421" s="714"/>
    </row>
    <row r="422" spans="1:5" ht="15" x14ac:dyDescent="0.25">
      <c r="A422" s="2"/>
      <c r="B422" s="521" t="s">
        <v>68</v>
      </c>
      <c r="C422" s="322"/>
      <c r="D422" s="522">
        <v>10</v>
      </c>
      <c r="E422" s="522">
        <v>10</v>
      </c>
    </row>
    <row r="423" spans="1:5" ht="15" x14ac:dyDescent="0.25">
      <c r="A423" s="2"/>
      <c r="B423" s="471" t="s">
        <v>69</v>
      </c>
      <c r="C423" s="105"/>
      <c r="D423" s="523">
        <v>10</v>
      </c>
      <c r="E423" s="523">
        <v>10</v>
      </c>
    </row>
    <row r="424" spans="1:5" ht="15" x14ac:dyDescent="0.25">
      <c r="A424" s="2"/>
      <c r="B424" s="473" t="s">
        <v>315</v>
      </c>
      <c r="C424" s="105" t="s">
        <v>281</v>
      </c>
      <c r="D424" s="523">
        <v>10</v>
      </c>
      <c r="E424" s="523">
        <v>10</v>
      </c>
    </row>
    <row r="425" spans="1:5" ht="30" x14ac:dyDescent="0.25">
      <c r="A425" s="2"/>
      <c r="B425" s="524" t="s">
        <v>312</v>
      </c>
      <c r="C425" s="105"/>
      <c r="D425" s="523">
        <v>10</v>
      </c>
      <c r="E425" s="523">
        <v>10</v>
      </c>
    </row>
    <row r="426" spans="1:5" ht="15" x14ac:dyDescent="0.25">
      <c r="A426" s="2"/>
      <c r="B426" s="471" t="s">
        <v>108</v>
      </c>
      <c r="C426" s="105"/>
      <c r="D426" s="523"/>
      <c r="E426" s="523"/>
    </row>
    <row r="427" spans="1:5" ht="15" x14ac:dyDescent="0.25">
      <c r="A427" s="2"/>
      <c r="B427" s="471" t="s">
        <v>70</v>
      </c>
      <c r="C427" s="105"/>
      <c r="D427" s="523">
        <v>10</v>
      </c>
      <c r="E427" s="523">
        <v>10</v>
      </c>
    </row>
    <row r="428" spans="1:5" ht="15" x14ac:dyDescent="0.25">
      <c r="A428" s="2"/>
      <c r="B428" s="471" t="s">
        <v>71</v>
      </c>
      <c r="C428" s="105"/>
      <c r="D428" s="523">
        <v>10</v>
      </c>
      <c r="E428" s="523">
        <v>10</v>
      </c>
    </row>
    <row r="429" spans="1:5" ht="15" x14ac:dyDescent="0.25">
      <c r="A429" s="2"/>
      <c r="B429" s="471" t="s">
        <v>72</v>
      </c>
      <c r="C429" s="105"/>
      <c r="D429" s="523">
        <v>10</v>
      </c>
      <c r="E429" s="523">
        <v>10</v>
      </c>
    </row>
    <row r="430" spans="1:5" ht="15" x14ac:dyDescent="0.25">
      <c r="A430" s="2"/>
      <c r="B430" s="471" t="s">
        <v>109</v>
      </c>
      <c r="C430" s="105"/>
      <c r="D430" s="523">
        <v>10</v>
      </c>
      <c r="E430" s="523">
        <v>10</v>
      </c>
    </row>
    <row r="431" spans="1:5" ht="15" x14ac:dyDescent="0.25">
      <c r="A431" s="2"/>
      <c r="B431" s="473" t="s">
        <v>313</v>
      </c>
      <c r="C431" s="105"/>
      <c r="D431" s="523">
        <v>10</v>
      </c>
      <c r="E431" s="523">
        <v>10</v>
      </c>
    </row>
    <row r="432" spans="1:5" ht="15" x14ac:dyDescent="0.25">
      <c r="A432" s="2"/>
      <c r="B432" s="471" t="s">
        <v>111</v>
      </c>
      <c r="C432" s="105"/>
      <c r="D432" s="523"/>
      <c r="E432" s="523"/>
    </row>
    <row r="433" spans="1:5" ht="15" x14ac:dyDescent="0.25">
      <c r="A433" s="2"/>
      <c r="B433" s="473" t="s">
        <v>316</v>
      </c>
      <c r="C433" s="105"/>
      <c r="D433" s="523">
        <v>10</v>
      </c>
      <c r="E433" s="523">
        <v>10</v>
      </c>
    </row>
    <row r="434" spans="1:5" ht="15" x14ac:dyDescent="0.25">
      <c r="A434" s="2"/>
      <c r="B434" s="471" t="s">
        <v>113</v>
      </c>
      <c r="C434" s="105" t="s">
        <v>281</v>
      </c>
      <c r="D434" s="523">
        <v>10</v>
      </c>
      <c r="E434" s="523">
        <v>10</v>
      </c>
    </row>
    <row r="435" spans="1:5" ht="30" x14ac:dyDescent="0.25">
      <c r="A435" s="2"/>
      <c r="B435" s="575" t="s">
        <v>888</v>
      </c>
      <c r="C435" s="105"/>
      <c r="D435" s="523">
        <v>20</v>
      </c>
      <c r="E435" s="635">
        <v>0</v>
      </c>
    </row>
    <row r="436" spans="1:5" ht="15" x14ac:dyDescent="0.25">
      <c r="A436" s="2"/>
      <c r="B436" s="471" t="s">
        <v>76</v>
      </c>
      <c r="C436" s="105"/>
      <c r="D436" s="523">
        <v>15</v>
      </c>
      <c r="E436" s="523">
        <v>15</v>
      </c>
    </row>
    <row r="437" spans="1:5" ht="18" customHeight="1" x14ac:dyDescent="0.2">
      <c r="A437" s="2"/>
      <c r="B437" s="525" t="s">
        <v>314</v>
      </c>
      <c r="C437" s="324"/>
      <c r="D437" s="526">
        <v>10</v>
      </c>
      <c r="E437" s="635">
        <v>0</v>
      </c>
    </row>
    <row r="438" spans="1:5" ht="15" x14ac:dyDescent="0.25">
      <c r="A438" s="2"/>
      <c r="B438" s="471" t="s">
        <v>117</v>
      </c>
      <c r="C438" s="105"/>
      <c r="D438" s="523"/>
      <c r="E438" s="523"/>
    </row>
    <row r="439" spans="1:5" ht="15" x14ac:dyDescent="0.25">
      <c r="A439" s="2"/>
      <c r="B439" s="471" t="s">
        <v>118</v>
      </c>
      <c r="C439" s="105"/>
      <c r="D439" s="523">
        <v>10</v>
      </c>
      <c r="E439" s="635">
        <v>0</v>
      </c>
    </row>
    <row r="440" spans="1:5" ht="15" x14ac:dyDescent="0.25">
      <c r="A440" s="2"/>
      <c r="B440" s="471" t="s">
        <v>119</v>
      </c>
      <c r="C440" s="105"/>
      <c r="D440" s="523">
        <v>15</v>
      </c>
      <c r="E440" s="523">
        <v>15</v>
      </c>
    </row>
    <row r="441" spans="1:5" ht="15" x14ac:dyDescent="0.25">
      <c r="A441" s="2"/>
      <c r="B441" s="471" t="s">
        <v>121</v>
      </c>
      <c r="C441" s="105"/>
      <c r="D441" s="523">
        <v>10</v>
      </c>
      <c r="E441" s="635">
        <v>0</v>
      </c>
    </row>
    <row r="442" spans="1:5" ht="15" x14ac:dyDescent="0.25">
      <c r="A442" s="2"/>
      <c r="B442" s="471" t="s">
        <v>24</v>
      </c>
      <c r="C442" s="105"/>
      <c r="D442" s="523">
        <v>10</v>
      </c>
      <c r="E442" s="635">
        <v>0</v>
      </c>
    </row>
    <row r="443" spans="1:5" ht="15" x14ac:dyDescent="0.25">
      <c r="A443" s="2"/>
      <c r="B443" s="465" t="s">
        <v>124</v>
      </c>
      <c r="C443" s="105"/>
      <c r="D443" s="523">
        <v>15</v>
      </c>
      <c r="E443" s="523">
        <v>15</v>
      </c>
    </row>
    <row r="444" spans="1:5" ht="19.5" customHeight="1" x14ac:dyDescent="0.25">
      <c r="A444" s="2"/>
      <c r="B444" s="509" t="s">
        <v>53</v>
      </c>
      <c r="C444" s="337"/>
      <c r="D444" s="527"/>
      <c r="E444" s="527"/>
    </row>
    <row r="445" spans="1:5" ht="45" x14ac:dyDescent="0.25">
      <c r="A445" s="2"/>
      <c r="B445" s="528" t="s">
        <v>288</v>
      </c>
      <c r="C445" s="339"/>
      <c r="D445" s="529"/>
      <c r="E445" s="529"/>
    </row>
    <row r="446" spans="1:5" ht="21" customHeight="1" x14ac:dyDescent="0.25">
      <c r="A446" s="2"/>
      <c r="B446" s="530" t="s">
        <v>290</v>
      </c>
      <c r="C446" s="338"/>
      <c r="D446" s="531"/>
      <c r="E446" s="531"/>
    </row>
    <row r="447" spans="1:5" ht="120" x14ac:dyDescent="0.2">
      <c r="A447" s="2"/>
      <c r="B447" s="532" t="s">
        <v>289</v>
      </c>
      <c r="C447" s="335"/>
      <c r="D447" s="533">
        <v>85</v>
      </c>
      <c r="E447" s="533">
        <v>85</v>
      </c>
    </row>
    <row r="448" spans="1:5" ht="24" customHeight="1" x14ac:dyDescent="0.25">
      <c r="A448" s="2"/>
      <c r="B448" s="576" t="s">
        <v>138</v>
      </c>
      <c r="C448" s="105"/>
      <c r="D448" s="534"/>
      <c r="E448" s="534"/>
    </row>
    <row r="449" spans="1:5" ht="15" x14ac:dyDescent="0.25">
      <c r="A449" s="2"/>
      <c r="B449" s="577" t="s">
        <v>889</v>
      </c>
      <c r="C449" s="105"/>
      <c r="D449" s="534"/>
      <c r="E449" s="534"/>
    </row>
    <row r="450" spans="1:5" ht="15" x14ac:dyDescent="0.25">
      <c r="A450" s="2"/>
      <c r="B450" s="577" t="s">
        <v>420</v>
      </c>
      <c r="C450" s="105"/>
      <c r="D450" s="534"/>
      <c r="E450" s="534"/>
    </row>
    <row r="451" spans="1:5" ht="15" x14ac:dyDescent="0.25">
      <c r="A451" s="2"/>
      <c r="B451" s="577" t="s">
        <v>421</v>
      </c>
      <c r="C451" s="105"/>
      <c r="D451" s="534"/>
      <c r="E451" s="534"/>
    </row>
    <row r="452" spans="1:5" ht="15" x14ac:dyDescent="0.25">
      <c r="A452" s="2"/>
      <c r="B452" s="578" t="s">
        <v>422</v>
      </c>
      <c r="C452" s="337"/>
      <c r="D452" s="527"/>
      <c r="E452" s="527"/>
    </row>
    <row r="453" spans="1:5" ht="15" x14ac:dyDescent="0.25">
      <c r="A453" s="2"/>
      <c r="B453" s="535"/>
      <c r="C453" s="338"/>
      <c r="D453" s="531"/>
      <c r="E453" s="531"/>
    </row>
    <row r="454" spans="1:5" ht="15" x14ac:dyDescent="0.25">
      <c r="A454" s="2"/>
      <c r="B454" s="517" t="s">
        <v>34</v>
      </c>
      <c r="C454" s="381"/>
      <c r="D454" s="518">
        <f>SUM(D422:D453)</f>
        <v>300</v>
      </c>
      <c r="E454" s="518">
        <f>SUM(E422:E453)</f>
        <v>240</v>
      </c>
    </row>
    <row r="455" spans="1:5" ht="15" x14ac:dyDescent="0.25">
      <c r="A455" s="2"/>
      <c r="B455" s="482" t="s">
        <v>35</v>
      </c>
      <c r="C455" s="327"/>
      <c r="D455" s="483" t="s">
        <v>8</v>
      </c>
      <c r="E455" s="483" t="s">
        <v>8</v>
      </c>
    </row>
    <row r="456" spans="1:5" ht="63.75" customHeight="1" x14ac:dyDescent="0.25">
      <c r="A456" s="2"/>
      <c r="B456" s="536" t="s">
        <v>383</v>
      </c>
      <c r="C456" s="326"/>
      <c r="D456" s="537"/>
      <c r="E456" s="537"/>
    </row>
    <row r="457" spans="1:5" ht="30" x14ac:dyDescent="0.25">
      <c r="A457" s="2"/>
      <c r="B457" s="538" t="s">
        <v>317</v>
      </c>
      <c r="C457" s="382" t="s">
        <v>318</v>
      </c>
      <c r="D457" s="539">
        <v>100</v>
      </c>
      <c r="E457" s="539">
        <v>100</v>
      </c>
    </row>
    <row r="458" spans="1:5" ht="30" x14ac:dyDescent="0.25">
      <c r="A458" s="2"/>
      <c r="B458" s="540" t="s">
        <v>319</v>
      </c>
      <c r="C458" s="382" t="s">
        <v>318</v>
      </c>
      <c r="D458" s="541">
        <v>100</v>
      </c>
      <c r="E458" s="541">
        <v>100</v>
      </c>
    </row>
    <row r="459" spans="1:5" ht="15" x14ac:dyDescent="0.25">
      <c r="A459" s="2"/>
      <c r="B459" s="542" t="s">
        <v>148</v>
      </c>
      <c r="C459" s="383" t="s">
        <v>66</v>
      </c>
      <c r="D459" s="543">
        <v>100</v>
      </c>
      <c r="E459" s="543">
        <v>100</v>
      </c>
    </row>
    <row r="460" spans="1:5" ht="18.95" customHeight="1" x14ac:dyDescent="0.25">
      <c r="A460" s="2"/>
      <c r="B460" s="480" t="s">
        <v>34</v>
      </c>
      <c r="C460" s="361"/>
      <c r="D460" s="481">
        <f>SUM(D456:D459)</f>
        <v>300</v>
      </c>
      <c r="E460" s="481">
        <f>SUM(E456:E459)</f>
        <v>300</v>
      </c>
    </row>
    <row r="461" spans="1:5" ht="18.95" customHeight="1" thickBot="1" x14ac:dyDescent="0.25">
      <c r="A461" s="2"/>
      <c r="B461" s="751" t="s">
        <v>274</v>
      </c>
      <c r="C461" s="752"/>
      <c r="D461" s="544" t="s">
        <v>8</v>
      </c>
      <c r="E461" s="544" t="s">
        <v>8</v>
      </c>
    </row>
    <row r="462" spans="1:5" ht="18.95" customHeight="1" x14ac:dyDescent="0.2">
      <c r="A462" s="2"/>
      <c r="B462" s="491"/>
      <c r="C462" s="492"/>
      <c r="D462" s="493">
        <v>100</v>
      </c>
      <c r="E462" s="493">
        <v>100</v>
      </c>
    </row>
    <row r="463" spans="1:5" ht="18.95" customHeight="1" thickBot="1" x14ac:dyDescent="0.25">
      <c r="A463" s="2"/>
      <c r="B463" s="172" t="s">
        <v>5</v>
      </c>
      <c r="C463" s="384"/>
      <c r="D463" s="271">
        <v>100</v>
      </c>
      <c r="E463" s="625">
        <f>300698329+373065000+392700000+412930000</f>
        <v>1479393329</v>
      </c>
    </row>
    <row r="464" spans="1:5" ht="18.95" customHeight="1" thickBot="1" x14ac:dyDescent="0.25">
      <c r="A464" s="2"/>
      <c r="B464" s="633" t="s">
        <v>1058</v>
      </c>
      <c r="C464" s="622"/>
      <c r="D464" s="634">
        <f>+D462+D460+D454+D419</f>
        <v>1000</v>
      </c>
      <c r="E464" s="636">
        <f>+E462+E460+E454+E419</f>
        <v>830</v>
      </c>
    </row>
    <row r="465" spans="1:7" ht="15.75" x14ac:dyDescent="0.25">
      <c r="A465" s="2"/>
      <c r="B465" s="7" t="s">
        <v>375</v>
      </c>
      <c r="C465" s="8" t="s">
        <v>291</v>
      </c>
      <c r="D465" s="704" t="s">
        <v>8</v>
      </c>
      <c r="E465" s="704" t="s">
        <v>8</v>
      </c>
    </row>
    <row r="466" spans="1:7" ht="16.5" thickBot="1" x14ac:dyDescent="0.3">
      <c r="A466" s="2"/>
      <c r="B466" s="9" t="s">
        <v>376</v>
      </c>
      <c r="C466" s="10" t="s">
        <v>7</v>
      </c>
      <c r="D466" s="705"/>
      <c r="E466" s="705"/>
    </row>
    <row r="467" spans="1:7" ht="15.75" customHeight="1" x14ac:dyDescent="0.25">
      <c r="A467" s="2"/>
      <c r="B467" s="14" t="s">
        <v>320</v>
      </c>
      <c r="C467" s="385"/>
      <c r="D467" s="243"/>
      <c r="E467" s="243"/>
    </row>
    <row r="468" spans="1:7" ht="15" x14ac:dyDescent="0.25">
      <c r="A468" s="2"/>
      <c r="B468" s="745" t="s">
        <v>898</v>
      </c>
      <c r="C468" s="385"/>
      <c r="D468" s="243"/>
      <c r="E468" s="243"/>
    </row>
    <row r="469" spans="1:7" ht="324" customHeight="1" x14ac:dyDescent="0.25">
      <c r="A469" s="2"/>
      <c r="B469" s="745"/>
      <c r="C469" s="586"/>
      <c r="D469" s="243"/>
      <c r="E469" s="243"/>
      <c r="G469" s="116"/>
    </row>
    <row r="470" spans="1:7" ht="33" customHeight="1" x14ac:dyDescent="0.25">
      <c r="A470" s="2"/>
      <c r="B470" s="145" t="s">
        <v>298</v>
      </c>
      <c r="C470" s="579" t="s">
        <v>893</v>
      </c>
      <c r="D470" s="236"/>
      <c r="E470" s="236"/>
    </row>
    <row r="471" spans="1:7" ht="32.1" customHeight="1" x14ac:dyDescent="0.25">
      <c r="A471" s="2"/>
      <c r="B471" s="146" t="s">
        <v>299</v>
      </c>
      <c r="C471" s="580" t="s">
        <v>894</v>
      </c>
      <c r="D471" s="238"/>
      <c r="E471" s="588" t="s">
        <v>1052</v>
      </c>
    </row>
    <row r="472" spans="1:7" ht="15.75" x14ac:dyDescent="0.25">
      <c r="A472" s="2"/>
      <c r="B472" s="32" t="s">
        <v>33</v>
      </c>
      <c r="C472" s="57"/>
      <c r="D472" s="33"/>
      <c r="E472" s="33"/>
    </row>
    <row r="473" spans="1:7" ht="18" customHeight="1" x14ac:dyDescent="0.25">
      <c r="A473" s="2"/>
      <c r="B473" s="581" t="s">
        <v>890</v>
      </c>
      <c r="C473" s="372"/>
      <c r="D473" s="275">
        <v>5</v>
      </c>
      <c r="E473" s="275">
        <v>5</v>
      </c>
    </row>
    <row r="474" spans="1:7" ht="30" x14ac:dyDescent="0.25">
      <c r="A474" s="2"/>
      <c r="B474" s="141" t="s">
        <v>156</v>
      </c>
      <c r="C474" s="373"/>
      <c r="D474" s="249">
        <v>20</v>
      </c>
      <c r="E474" s="249">
        <v>0</v>
      </c>
    </row>
    <row r="475" spans="1:7" ht="18" customHeight="1" x14ac:dyDescent="0.25">
      <c r="A475" s="2"/>
      <c r="B475" s="120" t="s">
        <v>158</v>
      </c>
      <c r="C475" s="373"/>
      <c r="D475" s="249">
        <v>15</v>
      </c>
      <c r="E475" s="249">
        <v>15</v>
      </c>
    </row>
    <row r="476" spans="1:7" ht="30" x14ac:dyDescent="0.25">
      <c r="A476" s="2"/>
      <c r="B476" s="141" t="s">
        <v>159</v>
      </c>
      <c r="C476" s="373"/>
      <c r="D476" s="249">
        <v>15</v>
      </c>
      <c r="E476" s="249">
        <v>15</v>
      </c>
    </row>
    <row r="477" spans="1:7" ht="18" customHeight="1" x14ac:dyDescent="0.25">
      <c r="A477" s="2"/>
      <c r="B477" s="120" t="s">
        <v>160</v>
      </c>
      <c r="C477" s="373"/>
      <c r="D477" s="249">
        <v>5</v>
      </c>
      <c r="E477" s="249">
        <v>5</v>
      </c>
    </row>
    <row r="478" spans="1:7" ht="18" customHeight="1" x14ac:dyDescent="0.25">
      <c r="A478" s="2"/>
      <c r="B478" s="120" t="s">
        <v>162</v>
      </c>
      <c r="C478" s="373"/>
      <c r="D478" s="249">
        <v>10</v>
      </c>
      <c r="E478" s="249">
        <v>10</v>
      </c>
    </row>
    <row r="479" spans="1:7" ht="18" customHeight="1" x14ac:dyDescent="0.25">
      <c r="A479" s="2"/>
      <c r="B479" s="120" t="s">
        <v>164</v>
      </c>
      <c r="C479" s="373"/>
      <c r="D479" s="249">
        <v>5</v>
      </c>
      <c r="E479" s="249">
        <v>5</v>
      </c>
    </row>
    <row r="480" spans="1:7" ht="18" customHeight="1" x14ac:dyDescent="0.25">
      <c r="A480" s="2"/>
      <c r="B480" s="120" t="s">
        <v>166</v>
      </c>
      <c r="C480" s="373"/>
      <c r="D480" s="249">
        <v>15</v>
      </c>
      <c r="E480" s="249">
        <v>15</v>
      </c>
    </row>
    <row r="481" spans="1:5" ht="18" customHeight="1" x14ac:dyDescent="0.25">
      <c r="A481" s="2"/>
      <c r="B481" s="120" t="s">
        <v>168</v>
      </c>
      <c r="C481" s="373"/>
      <c r="D481" s="249">
        <v>15</v>
      </c>
      <c r="E481" s="249">
        <v>15</v>
      </c>
    </row>
    <row r="482" spans="1:5" ht="18" customHeight="1" x14ac:dyDescent="0.25">
      <c r="A482" s="2"/>
      <c r="B482" s="120" t="s">
        <v>170</v>
      </c>
      <c r="C482" s="373"/>
      <c r="D482" s="249">
        <v>15</v>
      </c>
      <c r="E482" s="249">
        <v>15</v>
      </c>
    </row>
    <row r="483" spans="1:5" ht="18" customHeight="1" x14ac:dyDescent="0.25">
      <c r="A483" s="2"/>
      <c r="B483" s="120" t="s">
        <v>171</v>
      </c>
      <c r="C483" s="373"/>
      <c r="D483" s="249">
        <v>15</v>
      </c>
      <c r="E483" s="249">
        <v>0</v>
      </c>
    </row>
    <row r="484" spans="1:5" ht="18" customHeight="1" x14ac:dyDescent="0.25">
      <c r="A484" s="2"/>
      <c r="B484" s="120" t="s">
        <v>172</v>
      </c>
      <c r="C484" s="373"/>
      <c r="D484" s="249">
        <v>5</v>
      </c>
      <c r="E484" s="249">
        <v>5</v>
      </c>
    </row>
    <row r="485" spans="1:5" ht="18" customHeight="1" x14ac:dyDescent="0.25">
      <c r="A485" s="2"/>
      <c r="B485" s="120" t="s">
        <v>174</v>
      </c>
      <c r="C485" s="373"/>
      <c r="D485" s="249">
        <v>15</v>
      </c>
      <c r="E485" s="249">
        <v>15</v>
      </c>
    </row>
    <row r="486" spans="1:5" ht="18" customHeight="1" x14ac:dyDescent="0.25">
      <c r="A486" s="2"/>
      <c r="B486" s="120" t="s">
        <v>176</v>
      </c>
      <c r="C486" s="373"/>
      <c r="D486" s="249">
        <v>10</v>
      </c>
      <c r="E486" s="249">
        <v>0</v>
      </c>
    </row>
    <row r="487" spans="1:5" ht="45.75" customHeight="1" x14ac:dyDescent="0.25">
      <c r="A487" s="2"/>
      <c r="B487" s="150" t="s">
        <v>321</v>
      </c>
      <c r="C487" s="373"/>
      <c r="D487" s="249">
        <v>15</v>
      </c>
      <c r="E487" s="249">
        <v>15</v>
      </c>
    </row>
    <row r="488" spans="1:5" ht="20.25" customHeight="1" x14ac:dyDescent="0.25">
      <c r="A488" s="2"/>
      <c r="B488" s="141" t="s">
        <v>180</v>
      </c>
      <c r="C488" s="373"/>
      <c r="D488" s="249">
        <v>10</v>
      </c>
      <c r="E488" s="249">
        <v>10</v>
      </c>
    </row>
    <row r="489" spans="1:5" ht="34.5" customHeight="1" x14ac:dyDescent="0.25">
      <c r="A489" s="2"/>
      <c r="B489" s="141" t="s">
        <v>182</v>
      </c>
      <c r="C489" s="373"/>
      <c r="D489" s="249">
        <v>10</v>
      </c>
      <c r="E489" s="249">
        <v>10</v>
      </c>
    </row>
    <row r="490" spans="1:5" ht="45.75" customHeight="1" x14ac:dyDescent="0.25">
      <c r="A490" s="2"/>
      <c r="B490" s="152" t="s">
        <v>390</v>
      </c>
      <c r="C490" s="386"/>
      <c r="D490" s="289"/>
      <c r="E490" s="289"/>
    </row>
    <row r="491" spans="1:5" ht="20.25" customHeight="1" x14ac:dyDescent="0.25">
      <c r="A491" s="2"/>
      <c r="B491" s="151" t="s">
        <v>324</v>
      </c>
      <c r="C491" s="380"/>
      <c r="D491" s="274"/>
      <c r="E491" s="274"/>
    </row>
    <row r="492" spans="1:5" ht="20.25" customHeight="1" x14ac:dyDescent="0.25">
      <c r="A492" s="2"/>
      <c r="B492" s="59" t="s">
        <v>325</v>
      </c>
      <c r="C492" s="380"/>
      <c r="D492" s="274"/>
      <c r="E492" s="274"/>
    </row>
    <row r="493" spans="1:5" ht="15" customHeight="1" x14ac:dyDescent="0.25">
      <c r="A493" s="2"/>
      <c r="B493" s="60" t="s">
        <v>326</v>
      </c>
      <c r="C493" s="380"/>
      <c r="D493" s="274"/>
      <c r="E493" s="274"/>
    </row>
    <row r="494" spans="1:5" ht="15" customHeight="1" x14ac:dyDescent="0.25">
      <c r="A494" s="2"/>
      <c r="B494" s="60" t="s">
        <v>391</v>
      </c>
      <c r="C494" s="380"/>
      <c r="D494" s="89" t="s">
        <v>264</v>
      </c>
      <c r="E494" s="89" t="s">
        <v>264</v>
      </c>
    </row>
    <row r="495" spans="1:5" ht="87.75" customHeight="1" x14ac:dyDescent="0.25">
      <c r="A495" s="2"/>
      <c r="B495" s="61" t="s">
        <v>328</v>
      </c>
      <c r="C495" s="387"/>
      <c r="D495" s="290">
        <v>50</v>
      </c>
      <c r="E495" s="290">
        <v>50</v>
      </c>
    </row>
    <row r="496" spans="1:5" ht="20.25" customHeight="1" x14ac:dyDescent="0.25">
      <c r="A496" s="2"/>
      <c r="B496" s="62" t="s">
        <v>327</v>
      </c>
      <c r="C496" s="380"/>
      <c r="D496" s="274"/>
      <c r="E496" s="274"/>
    </row>
    <row r="497" spans="1:5" ht="20.25" customHeight="1" x14ac:dyDescent="0.25">
      <c r="A497" s="2"/>
      <c r="B497" s="60" t="s">
        <v>326</v>
      </c>
      <c r="C497" s="380"/>
      <c r="D497" s="274"/>
      <c r="E497" s="274"/>
    </row>
    <row r="498" spans="1:5" ht="15" x14ac:dyDescent="0.25">
      <c r="A498" s="2"/>
      <c r="B498" s="174" t="s">
        <v>392</v>
      </c>
      <c r="C498" s="388"/>
      <c r="D498" s="175" t="s">
        <v>264</v>
      </c>
      <c r="E498" s="175" t="s">
        <v>264</v>
      </c>
    </row>
    <row r="499" spans="1:5" ht="72" customHeight="1" x14ac:dyDescent="0.25">
      <c r="A499" s="2"/>
      <c r="B499" s="173" t="s">
        <v>328</v>
      </c>
      <c r="C499" s="389"/>
      <c r="D499" s="291">
        <v>50</v>
      </c>
      <c r="E499" s="291">
        <v>50</v>
      </c>
    </row>
    <row r="500" spans="1:5" ht="63.75" customHeight="1" x14ac:dyDescent="0.25">
      <c r="A500" s="2"/>
      <c r="B500" s="63" t="s">
        <v>895</v>
      </c>
      <c r="C500" s="380"/>
      <c r="D500" s="89" t="s">
        <v>264</v>
      </c>
      <c r="E500" s="89" t="s">
        <v>264</v>
      </c>
    </row>
    <row r="501" spans="1:5" ht="15" x14ac:dyDescent="0.2">
      <c r="A501" s="2"/>
      <c r="B501" s="64" t="s">
        <v>185</v>
      </c>
      <c r="C501" s="390"/>
      <c r="D501" s="292">
        <f>SUM(D473:D500)</f>
        <v>300</v>
      </c>
      <c r="E501" s="292">
        <f>SUM(E473:E500)</f>
        <v>255</v>
      </c>
    </row>
    <row r="502" spans="1:5" ht="15" customHeight="1" x14ac:dyDescent="0.25">
      <c r="A502" s="2"/>
      <c r="B502" s="44" t="s">
        <v>6</v>
      </c>
      <c r="C502" s="26"/>
      <c r="D502" s="696" t="s">
        <v>8</v>
      </c>
      <c r="E502" s="696" t="s">
        <v>8</v>
      </c>
    </row>
    <row r="503" spans="1:5" ht="15" customHeight="1" x14ac:dyDescent="0.25">
      <c r="A503" s="2"/>
      <c r="B503" s="27" t="s">
        <v>365</v>
      </c>
      <c r="C503" s="28"/>
      <c r="D503" s="697"/>
      <c r="E503" s="697"/>
    </row>
    <row r="504" spans="1:5" ht="30" x14ac:dyDescent="0.25">
      <c r="A504" s="93"/>
      <c r="B504" s="153" t="s">
        <v>429</v>
      </c>
      <c r="C504" s="391"/>
      <c r="D504" s="278">
        <v>10</v>
      </c>
      <c r="E504" s="278">
        <v>10</v>
      </c>
    </row>
    <row r="505" spans="1:5" ht="15" x14ac:dyDescent="0.25">
      <c r="A505" s="2"/>
      <c r="B505" s="147" t="s">
        <v>149</v>
      </c>
      <c r="C505" s="392"/>
      <c r="D505" s="252">
        <v>5</v>
      </c>
      <c r="E505" s="252">
        <v>5</v>
      </c>
    </row>
    <row r="506" spans="1:5" ht="15" x14ac:dyDescent="0.25">
      <c r="A506" s="2"/>
      <c r="B506" s="147" t="s">
        <v>150</v>
      </c>
      <c r="C506" s="392"/>
      <c r="D506" s="252">
        <v>10</v>
      </c>
      <c r="E506" s="252">
        <v>10</v>
      </c>
    </row>
    <row r="507" spans="1:5" ht="15" x14ac:dyDescent="0.25">
      <c r="A507" s="2"/>
      <c r="B507" s="127" t="s">
        <v>151</v>
      </c>
      <c r="C507" s="392"/>
      <c r="D507" s="252">
        <v>10</v>
      </c>
      <c r="E507" s="252">
        <v>10</v>
      </c>
    </row>
    <row r="508" spans="1:5" ht="30" x14ac:dyDescent="0.25">
      <c r="A508" s="2"/>
      <c r="B508" s="154" t="s">
        <v>357</v>
      </c>
      <c r="C508" s="392"/>
      <c r="D508" s="253">
        <v>25</v>
      </c>
      <c r="E508" s="253">
        <v>25</v>
      </c>
    </row>
    <row r="509" spans="1:5" ht="15" x14ac:dyDescent="0.25">
      <c r="A509" s="2"/>
      <c r="B509" s="147" t="s">
        <v>896</v>
      </c>
      <c r="C509" s="392"/>
      <c r="D509" s="254">
        <v>10</v>
      </c>
      <c r="E509" s="254">
        <v>0</v>
      </c>
    </row>
    <row r="510" spans="1:5" ht="15" x14ac:dyDescent="0.25">
      <c r="A510" s="2"/>
      <c r="B510" s="127" t="s">
        <v>152</v>
      </c>
      <c r="C510" s="392"/>
      <c r="D510" s="252">
        <v>30</v>
      </c>
      <c r="E510" s="252">
        <v>30</v>
      </c>
    </row>
    <row r="511" spans="1:5" ht="15" x14ac:dyDescent="0.25">
      <c r="A511" s="2"/>
      <c r="B511" s="147" t="s">
        <v>153</v>
      </c>
      <c r="C511" s="392"/>
      <c r="D511" s="252">
        <v>10</v>
      </c>
      <c r="E511" s="252">
        <v>10</v>
      </c>
    </row>
    <row r="512" spans="1:5" ht="15" x14ac:dyDescent="0.25">
      <c r="A512" s="2"/>
      <c r="B512" s="127" t="s">
        <v>154</v>
      </c>
      <c r="C512" s="392"/>
      <c r="D512" s="252">
        <v>10</v>
      </c>
      <c r="E512" s="252">
        <v>0</v>
      </c>
    </row>
    <row r="513" spans="1:5" ht="15" x14ac:dyDescent="0.25">
      <c r="A513" s="2"/>
      <c r="B513" s="127" t="s">
        <v>155</v>
      </c>
      <c r="C513" s="392"/>
      <c r="D513" s="252">
        <v>5</v>
      </c>
      <c r="E513" s="252">
        <v>5</v>
      </c>
    </row>
    <row r="514" spans="1:5" ht="15" x14ac:dyDescent="0.25">
      <c r="A514" s="2"/>
      <c r="B514" s="127" t="s">
        <v>157</v>
      </c>
      <c r="C514" s="392"/>
      <c r="D514" s="252">
        <v>5</v>
      </c>
      <c r="E514" s="252">
        <v>5</v>
      </c>
    </row>
    <row r="515" spans="1:5" ht="15" x14ac:dyDescent="0.25">
      <c r="A515" s="2"/>
      <c r="B515" s="127" t="s">
        <v>322</v>
      </c>
      <c r="C515" s="392"/>
      <c r="D515" s="155" t="s">
        <v>264</v>
      </c>
      <c r="E515" s="155" t="s">
        <v>264</v>
      </c>
    </row>
    <row r="516" spans="1:5" ht="30" x14ac:dyDescent="0.25">
      <c r="A516" s="2"/>
      <c r="B516" s="156" t="s">
        <v>431</v>
      </c>
      <c r="C516" s="392"/>
      <c r="D516" s="155" t="s">
        <v>264</v>
      </c>
      <c r="E516" s="155" t="s">
        <v>264</v>
      </c>
    </row>
    <row r="517" spans="1:5" ht="15" x14ac:dyDescent="0.25">
      <c r="A517" s="2"/>
      <c r="B517" s="127" t="s">
        <v>161</v>
      </c>
      <c r="C517" s="392"/>
      <c r="D517" s="252">
        <v>10</v>
      </c>
      <c r="E517" s="252">
        <v>10</v>
      </c>
    </row>
    <row r="518" spans="1:5" ht="15" x14ac:dyDescent="0.25">
      <c r="A518" s="2"/>
      <c r="B518" s="127" t="s">
        <v>163</v>
      </c>
      <c r="C518" s="392"/>
      <c r="D518" s="252">
        <v>10</v>
      </c>
      <c r="E518" s="252">
        <v>10</v>
      </c>
    </row>
    <row r="519" spans="1:5" ht="15" x14ac:dyDescent="0.25">
      <c r="A519" s="2"/>
      <c r="B519" s="127" t="s">
        <v>165</v>
      </c>
      <c r="C519" s="392"/>
      <c r="D519" s="252">
        <v>10</v>
      </c>
      <c r="E519" s="252">
        <v>10</v>
      </c>
    </row>
    <row r="520" spans="1:5" ht="15" x14ac:dyDescent="0.25">
      <c r="A520" s="2"/>
      <c r="B520" s="127" t="s">
        <v>167</v>
      </c>
      <c r="C520" s="392"/>
      <c r="D520" s="252">
        <v>10</v>
      </c>
      <c r="E520" s="252">
        <v>10</v>
      </c>
    </row>
    <row r="521" spans="1:5" ht="15" x14ac:dyDescent="0.25">
      <c r="A521" s="2"/>
      <c r="B521" s="127" t="s">
        <v>169</v>
      </c>
      <c r="C521" s="392"/>
      <c r="D521" s="252">
        <v>10</v>
      </c>
      <c r="E521" s="252">
        <v>10</v>
      </c>
    </row>
    <row r="522" spans="1:5" ht="15" x14ac:dyDescent="0.25">
      <c r="A522" s="2"/>
      <c r="B522" s="127" t="s">
        <v>71</v>
      </c>
      <c r="C522" s="392"/>
      <c r="D522" s="252">
        <v>10</v>
      </c>
      <c r="E522" s="252">
        <v>10</v>
      </c>
    </row>
    <row r="523" spans="1:5" ht="15" x14ac:dyDescent="0.25">
      <c r="A523" s="2"/>
      <c r="B523" s="127" t="s">
        <v>70</v>
      </c>
      <c r="C523" s="392"/>
      <c r="D523" s="252">
        <v>10</v>
      </c>
      <c r="E523" s="252">
        <v>10</v>
      </c>
    </row>
    <row r="524" spans="1:5" ht="15" x14ac:dyDescent="0.25">
      <c r="A524" s="2"/>
      <c r="B524" s="127" t="s">
        <v>173</v>
      </c>
      <c r="C524" s="392"/>
      <c r="D524" s="252">
        <v>10</v>
      </c>
      <c r="E524" s="252">
        <v>10</v>
      </c>
    </row>
    <row r="525" spans="1:5" ht="15" x14ac:dyDescent="0.25">
      <c r="A525" s="2"/>
      <c r="B525" s="127" t="s">
        <v>175</v>
      </c>
      <c r="C525" s="392"/>
      <c r="D525" s="252">
        <v>10</v>
      </c>
      <c r="E525" s="252">
        <v>0</v>
      </c>
    </row>
    <row r="526" spans="1:5" ht="15" x14ac:dyDescent="0.25">
      <c r="A526" s="2"/>
      <c r="B526" s="127" t="s">
        <v>177</v>
      </c>
      <c r="C526" s="392"/>
      <c r="D526" s="254">
        <v>10</v>
      </c>
      <c r="E526" s="254">
        <v>10</v>
      </c>
    </row>
    <row r="527" spans="1:5" ht="15" x14ac:dyDescent="0.25">
      <c r="A527" s="2"/>
      <c r="B527" s="102" t="s">
        <v>178</v>
      </c>
      <c r="C527" s="393"/>
      <c r="D527" s="252">
        <v>10</v>
      </c>
      <c r="E527" s="252">
        <v>10</v>
      </c>
    </row>
    <row r="528" spans="1:5" ht="15" x14ac:dyDescent="0.25">
      <c r="A528" s="2"/>
      <c r="B528" s="102" t="s">
        <v>179</v>
      </c>
      <c r="C528" s="393"/>
      <c r="D528" s="252">
        <v>10</v>
      </c>
      <c r="E528" s="252">
        <v>10</v>
      </c>
    </row>
    <row r="529" spans="1:7" ht="15" x14ac:dyDescent="0.25">
      <c r="A529" s="2"/>
      <c r="B529" s="129" t="s">
        <v>107</v>
      </c>
      <c r="C529" s="394"/>
      <c r="D529" s="279">
        <v>15</v>
      </c>
      <c r="E529" s="279">
        <v>0</v>
      </c>
    </row>
    <row r="530" spans="1:7" ht="15" x14ac:dyDescent="0.25">
      <c r="A530" s="2"/>
      <c r="B530" s="130" t="s">
        <v>323</v>
      </c>
      <c r="C530" s="395"/>
      <c r="D530" s="280"/>
      <c r="E530" s="280"/>
      <c r="G530" t="s">
        <v>9</v>
      </c>
    </row>
    <row r="531" spans="1:7" ht="12.75" customHeight="1" x14ac:dyDescent="0.25">
      <c r="A531" s="2"/>
      <c r="B531" s="157" t="s">
        <v>181</v>
      </c>
      <c r="C531" s="392"/>
      <c r="D531" s="254">
        <v>10</v>
      </c>
      <c r="E531" s="252">
        <v>0</v>
      </c>
    </row>
    <row r="532" spans="1:7" ht="21.95" customHeight="1" x14ac:dyDescent="0.25">
      <c r="A532" s="2"/>
      <c r="B532" s="157" t="s">
        <v>183</v>
      </c>
      <c r="C532" s="392"/>
      <c r="D532" s="252">
        <v>10</v>
      </c>
      <c r="E532" s="252">
        <v>10</v>
      </c>
    </row>
    <row r="533" spans="1:7" ht="15" x14ac:dyDescent="0.25">
      <c r="A533" s="2"/>
      <c r="B533" s="158" t="s">
        <v>184</v>
      </c>
      <c r="C533" s="396"/>
      <c r="D533" s="293">
        <v>15</v>
      </c>
      <c r="E533" s="293">
        <v>15</v>
      </c>
    </row>
    <row r="534" spans="1:7" ht="20.25" customHeight="1" x14ac:dyDescent="0.2">
      <c r="A534" s="2"/>
      <c r="B534" s="64" t="s">
        <v>185</v>
      </c>
      <c r="C534" s="397"/>
      <c r="D534" s="270">
        <f>SUM(D504:D533)</f>
        <v>300</v>
      </c>
      <c r="E534" s="270">
        <f>SUM(E504:E533)</f>
        <v>245</v>
      </c>
    </row>
    <row r="535" spans="1:7" ht="20.25" customHeight="1" x14ac:dyDescent="0.25">
      <c r="A535" s="2"/>
      <c r="B535" s="32" t="s">
        <v>35</v>
      </c>
      <c r="C535" s="327"/>
      <c r="D535" s="33" t="s">
        <v>8</v>
      </c>
      <c r="E535" s="33" t="s">
        <v>8</v>
      </c>
    </row>
    <row r="536" spans="1:7" ht="60" x14ac:dyDescent="0.25">
      <c r="A536" s="2"/>
      <c r="B536" s="20" t="s">
        <v>393</v>
      </c>
      <c r="C536" s="326"/>
      <c r="D536" s="247"/>
      <c r="E536" s="247"/>
    </row>
    <row r="537" spans="1:7" ht="20.25" customHeight="1" x14ac:dyDescent="0.25">
      <c r="A537" s="2"/>
      <c r="B537" s="65" t="s">
        <v>186</v>
      </c>
      <c r="C537" s="66" t="s">
        <v>329</v>
      </c>
      <c r="D537" s="294">
        <v>150</v>
      </c>
      <c r="E537" s="294">
        <v>150</v>
      </c>
    </row>
    <row r="538" spans="1:7" ht="20.25" customHeight="1" x14ac:dyDescent="0.25">
      <c r="A538" s="2"/>
      <c r="B538" s="67" t="s">
        <v>41</v>
      </c>
      <c r="C538" s="68" t="s">
        <v>329</v>
      </c>
      <c r="D538" s="295">
        <v>150</v>
      </c>
      <c r="E538" s="295">
        <v>150</v>
      </c>
    </row>
    <row r="539" spans="1:7" ht="18.95" customHeight="1" x14ac:dyDescent="0.25">
      <c r="A539" s="2"/>
      <c r="B539" s="45" t="s">
        <v>34</v>
      </c>
      <c r="C539" s="361"/>
      <c r="D539" s="267">
        <f>SUM(D535:D538)</f>
        <v>300</v>
      </c>
      <c r="E539" s="267">
        <f>SUM(E535:E538)</f>
        <v>300</v>
      </c>
    </row>
    <row r="540" spans="1:7" ht="18.95" customHeight="1" x14ac:dyDescent="0.2">
      <c r="A540" s="2"/>
      <c r="B540" s="738" t="s">
        <v>274</v>
      </c>
      <c r="C540" s="733"/>
      <c r="D540" s="33" t="s">
        <v>8</v>
      </c>
      <c r="E540" s="33" t="s">
        <v>8</v>
      </c>
    </row>
    <row r="541" spans="1:7" ht="18.95" customHeight="1" x14ac:dyDescent="0.2">
      <c r="A541" s="2"/>
      <c r="B541" s="46"/>
      <c r="C541" s="47"/>
      <c r="D541" s="270">
        <v>100</v>
      </c>
      <c r="E541" s="624">
        <f>219334932+312375000+342125000+371875000</f>
        <v>1245709932</v>
      </c>
    </row>
    <row r="542" spans="1:7" ht="18.95" customHeight="1" thickBot="1" x14ac:dyDescent="0.25">
      <c r="A542" s="2"/>
      <c r="B542" s="626" t="s">
        <v>5</v>
      </c>
      <c r="C542" s="627"/>
      <c r="D542" s="493">
        <v>100</v>
      </c>
      <c r="E542" s="493">
        <v>100</v>
      </c>
    </row>
    <row r="543" spans="1:7" ht="24" customHeight="1" thickBot="1" x14ac:dyDescent="0.25">
      <c r="A543" s="2"/>
      <c r="B543" s="628" t="s">
        <v>34</v>
      </c>
      <c r="C543" s="629"/>
      <c r="D543" s="637">
        <f>+D542+D539+D534+D501</f>
        <v>1000</v>
      </c>
      <c r="E543" s="638">
        <f>+E542+E539+E534+E501</f>
        <v>900</v>
      </c>
    </row>
    <row r="544" spans="1:7" ht="25.5" customHeight="1" thickBot="1" x14ac:dyDescent="0.3">
      <c r="A544" s="2"/>
      <c r="B544" s="41"/>
      <c r="C544" s="265"/>
      <c r="D544" s="265"/>
      <c r="E544" s="265"/>
    </row>
    <row r="545" spans="1:5" ht="15.75" x14ac:dyDescent="0.25">
      <c r="A545" s="2"/>
      <c r="B545" s="736" t="s">
        <v>377</v>
      </c>
      <c r="C545" s="444" t="s">
        <v>369</v>
      </c>
      <c r="D545" s="746" t="s">
        <v>371</v>
      </c>
      <c r="E545" s="706" t="s">
        <v>371</v>
      </c>
    </row>
    <row r="546" spans="1:5" ht="16.5" thickBot="1" x14ac:dyDescent="0.3">
      <c r="A546" s="2"/>
      <c r="B546" s="748"/>
      <c r="C546" s="653" t="s">
        <v>370</v>
      </c>
      <c r="D546" s="747"/>
      <c r="E546" s="707"/>
    </row>
    <row r="547" spans="1:5" ht="45" x14ac:dyDescent="0.25">
      <c r="A547" s="2"/>
      <c r="B547" s="650" t="s">
        <v>331</v>
      </c>
      <c r="C547" s="651"/>
      <c r="D547" s="652"/>
      <c r="E547" s="450"/>
    </row>
    <row r="548" spans="1:5" ht="15" x14ac:dyDescent="0.25">
      <c r="A548" s="2"/>
      <c r="B548" s="642" t="s">
        <v>332</v>
      </c>
      <c r="C548" s="398"/>
      <c r="D548" s="264"/>
      <c r="E548" s="643"/>
    </row>
    <row r="549" spans="1:5" ht="15" x14ac:dyDescent="0.25">
      <c r="A549" s="2"/>
      <c r="B549" s="644" t="s">
        <v>333</v>
      </c>
      <c r="C549" s="399">
        <v>1000000000</v>
      </c>
      <c r="D549" s="264"/>
      <c r="E549" s="645"/>
    </row>
    <row r="550" spans="1:5" ht="15.75" thickBot="1" x14ac:dyDescent="0.3">
      <c r="A550" s="2"/>
      <c r="B550" s="646" t="s">
        <v>334</v>
      </c>
      <c r="C550" s="647">
        <v>3000000000</v>
      </c>
      <c r="D550" s="648"/>
      <c r="E550" s="649" t="s">
        <v>1052</v>
      </c>
    </row>
    <row r="551" spans="1:5" ht="18" customHeight="1" thickBot="1" x14ac:dyDescent="0.3">
      <c r="A551" s="2"/>
      <c r="B551" s="749" t="s">
        <v>33</v>
      </c>
      <c r="C551" s="750"/>
      <c r="D551" s="640"/>
      <c r="E551" s="641"/>
    </row>
    <row r="552" spans="1:5" ht="15" x14ac:dyDescent="0.2">
      <c r="A552" s="2"/>
      <c r="B552" s="639" t="s">
        <v>192</v>
      </c>
      <c r="C552" s="335"/>
      <c r="D552" s="631">
        <v>30</v>
      </c>
      <c r="E552" s="631">
        <v>30</v>
      </c>
    </row>
    <row r="553" spans="1:5" ht="15" x14ac:dyDescent="0.2">
      <c r="A553" s="2"/>
      <c r="B553" s="148" t="s">
        <v>194</v>
      </c>
      <c r="C553" s="324"/>
      <c r="D553" s="251">
        <v>30</v>
      </c>
      <c r="E553" s="251">
        <v>30</v>
      </c>
    </row>
    <row r="554" spans="1:5" ht="15" x14ac:dyDescent="0.2">
      <c r="A554" s="2"/>
      <c r="B554" s="148" t="s">
        <v>196</v>
      </c>
      <c r="C554" s="324"/>
      <c r="D554" s="251">
        <v>30</v>
      </c>
      <c r="E554" s="251">
        <v>30</v>
      </c>
    </row>
    <row r="555" spans="1:5" ht="15" x14ac:dyDescent="0.2">
      <c r="A555" s="2"/>
      <c r="B555" s="148" t="s">
        <v>198</v>
      </c>
      <c r="C555" s="324"/>
      <c r="D555" s="251">
        <v>30</v>
      </c>
      <c r="E555" s="251">
        <v>30</v>
      </c>
    </row>
    <row r="556" spans="1:5" ht="15" x14ac:dyDescent="0.2">
      <c r="A556" s="2"/>
      <c r="B556" s="148" t="s">
        <v>200</v>
      </c>
      <c r="C556" s="324"/>
      <c r="D556" s="251">
        <v>30</v>
      </c>
      <c r="E556" s="251">
        <v>30</v>
      </c>
    </row>
    <row r="557" spans="1:5" ht="15" x14ac:dyDescent="0.2">
      <c r="A557" s="2"/>
      <c r="B557" s="148" t="s">
        <v>202</v>
      </c>
      <c r="C557" s="324"/>
      <c r="D557" s="251">
        <v>25</v>
      </c>
      <c r="E557" s="251">
        <v>25</v>
      </c>
    </row>
    <row r="558" spans="1:5" ht="30" x14ac:dyDescent="0.2">
      <c r="A558" s="2"/>
      <c r="B558" s="149" t="s">
        <v>203</v>
      </c>
      <c r="C558" s="324"/>
      <c r="D558" s="251">
        <v>25</v>
      </c>
      <c r="E558" s="251">
        <v>0</v>
      </c>
    </row>
    <row r="559" spans="1:5" ht="75" customHeight="1" x14ac:dyDescent="0.2">
      <c r="A559" s="2"/>
      <c r="B559" s="582" t="s">
        <v>891</v>
      </c>
      <c r="C559" s="400" t="s">
        <v>9</v>
      </c>
      <c r="D559" s="296">
        <v>25</v>
      </c>
      <c r="E559" s="296">
        <v>0</v>
      </c>
    </row>
    <row r="560" spans="1:5" ht="15" x14ac:dyDescent="0.2">
      <c r="A560" s="2"/>
      <c r="B560" s="164" t="s">
        <v>206</v>
      </c>
      <c r="C560" s="324"/>
      <c r="D560" s="251">
        <v>25</v>
      </c>
      <c r="E560" s="251">
        <v>0</v>
      </c>
    </row>
    <row r="561" spans="1:5" ht="15" x14ac:dyDescent="0.2">
      <c r="A561" s="2"/>
      <c r="B561" s="164" t="s">
        <v>208</v>
      </c>
      <c r="C561" s="324"/>
      <c r="D561" s="251">
        <v>25</v>
      </c>
      <c r="E561" s="251">
        <v>25</v>
      </c>
    </row>
    <row r="562" spans="1:5" ht="15" x14ac:dyDescent="0.2">
      <c r="A562" s="2"/>
      <c r="B562" s="165" t="s">
        <v>210</v>
      </c>
      <c r="C562" s="401"/>
      <c r="D562" s="297">
        <v>25</v>
      </c>
      <c r="E562" s="251">
        <v>0</v>
      </c>
    </row>
    <row r="563" spans="1:5" ht="18" customHeight="1" x14ac:dyDescent="0.25">
      <c r="A563" s="2"/>
      <c r="B563" s="58" t="s">
        <v>34</v>
      </c>
      <c r="C563" s="381"/>
      <c r="D563" s="288">
        <f>SUM(D552:D562)</f>
        <v>300</v>
      </c>
      <c r="E563" s="288">
        <f>SUM(E552:E562)</f>
        <v>200</v>
      </c>
    </row>
    <row r="564" spans="1:5" ht="15" x14ac:dyDescent="0.25">
      <c r="A564" s="2"/>
      <c r="B564" s="44" t="s">
        <v>6</v>
      </c>
      <c r="C564" s="26"/>
      <c r="D564" s="696" t="s">
        <v>8</v>
      </c>
      <c r="E564" s="696" t="s">
        <v>8</v>
      </c>
    </row>
    <row r="565" spans="1:5" ht="15" x14ac:dyDescent="0.25">
      <c r="A565" s="2"/>
      <c r="B565" s="27" t="s">
        <v>365</v>
      </c>
      <c r="C565" s="28"/>
      <c r="D565" s="697"/>
      <c r="E565" s="697"/>
    </row>
    <row r="566" spans="1:5" ht="15" x14ac:dyDescent="0.25">
      <c r="A566" s="2"/>
      <c r="B566" s="133" t="s">
        <v>71</v>
      </c>
      <c r="C566" s="322"/>
      <c r="D566" s="278">
        <v>5</v>
      </c>
      <c r="E566" s="278">
        <v>5</v>
      </c>
    </row>
    <row r="567" spans="1:5" ht="15" x14ac:dyDescent="0.25">
      <c r="A567" s="2"/>
      <c r="B567" s="120" t="s">
        <v>187</v>
      </c>
      <c r="C567" s="105"/>
      <c r="D567" s="252">
        <v>5</v>
      </c>
      <c r="E567" s="252">
        <v>5</v>
      </c>
    </row>
    <row r="568" spans="1:5" ht="15" x14ac:dyDescent="0.25">
      <c r="A568" s="2"/>
      <c r="B568" s="142" t="s">
        <v>188</v>
      </c>
      <c r="C568" s="337"/>
      <c r="D568" s="279">
        <v>15</v>
      </c>
      <c r="E568" s="279">
        <v>15</v>
      </c>
    </row>
    <row r="569" spans="1:5" ht="15" x14ac:dyDescent="0.25">
      <c r="A569" s="2"/>
      <c r="B569" s="143" t="s">
        <v>358</v>
      </c>
      <c r="C569" s="339"/>
      <c r="D569" s="280"/>
      <c r="E569" s="280"/>
    </row>
    <row r="570" spans="1:5" ht="15" x14ac:dyDescent="0.25">
      <c r="A570" s="2"/>
      <c r="B570" s="102" t="s">
        <v>189</v>
      </c>
      <c r="C570" s="105"/>
      <c r="D570" s="252">
        <v>5</v>
      </c>
      <c r="E570" s="252">
        <v>5</v>
      </c>
    </row>
    <row r="571" spans="1:5" ht="15" x14ac:dyDescent="0.25">
      <c r="A571" s="2"/>
      <c r="B571" s="102" t="s">
        <v>190</v>
      </c>
      <c r="C571" s="105"/>
      <c r="D571" s="252">
        <v>5</v>
      </c>
      <c r="E571" s="252">
        <v>5</v>
      </c>
    </row>
    <row r="572" spans="1:5" ht="15" x14ac:dyDescent="0.25">
      <c r="A572" s="2"/>
      <c r="B572" s="102" t="s">
        <v>169</v>
      </c>
      <c r="C572" s="105"/>
      <c r="D572" s="252">
        <v>10</v>
      </c>
      <c r="E572" s="252">
        <v>10</v>
      </c>
    </row>
    <row r="573" spans="1:5" ht="15" x14ac:dyDescent="0.25">
      <c r="A573" s="2"/>
      <c r="B573" s="102" t="s">
        <v>191</v>
      </c>
      <c r="C573" s="105"/>
      <c r="D573" s="252">
        <v>5</v>
      </c>
      <c r="E573" s="252">
        <v>5</v>
      </c>
    </row>
    <row r="574" spans="1:5" ht="15" x14ac:dyDescent="0.25">
      <c r="A574" s="2"/>
      <c r="B574" s="102" t="s">
        <v>193</v>
      </c>
      <c r="C574" s="105"/>
      <c r="D574" s="252">
        <v>5</v>
      </c>
      <c r="E574" s="252">
        <v>5</v>
      </c>
    </row>
    <row r="575" spans="1:5" ht="15" x14ac:dyDescent="0.25">
      <c r="A575" s="2"/>
      <c r="B575" s="102" t="s">
        <v>195</v>
      </c>
      <c r="C575" s="105"/>
      <c r="D575" s="252">
        <v>5</v>
      </c>
      <c r="E575" s="252">
        <v>5</v>
      </c>
    </row>
    <row r="576" spans="1:5" ht="15" x14ac:dyDescent="0.25">
      <c r="A576" s="2"/>
      <c r="B576" s="102" t="s">
        <v>197</v>
      </c>
      <c r="C576" s="105"/>
      <c r="D576" s="252">
        <v>5</v>
      </c>
      <c r="E576" s="252">
        <v>5</v>
      </c>
    </row>
    <row r="577" spans="1:5" ht="15" x14ac:dyDescent="0.25">
      <c r="A577" s="2"/>
      <c r="B577" s="102" t="s">
        <v>199</v>
      </c>
      <c r="C577" s="105"/>
      <c r="D577" s="252">
        <v>5</v>
      </c>
      <c r="E577" s="252">
        <v>5</v>
      </c>
    </row>
    <row r="578" spans="1:5" ht="15" x14ac:dyDescent="0.25">
      <c r="A578" s="2"/>
      <c r="B578" s="102" t="s">
        <v>201</v>
      </c>
      <c r="C578" s="105"/>
      <c r="D578" s="252">
        <v>10</v>
      </c>
      <c r="E578" s="252">
        <v>10</v>
      </c>
    </row>
    <row r="579" spans="1:5" ht="30" x14ac:dyDescent="0.25">
      <c r="A579" s="2"/>
      <c r="B579" s="104" t="s">
        <v>360</v>
      </c>
      <c r="C579" s="105"/>
      <c r="D579" s="252">
        <v>10</v>
      </c>
      <c r="E579" s="252">
        <v>10</v>
      </c>
    </row>
    <row r="580" spans="1:5" ht="15" x14ac:dyDescent="0.25">
      <c r="A580" s="2"/>
      <c r="B580" s="102" t="s">
        <v>204</v>
      </c>
      <c r="C580" s="105"/>
      <c r="D580" s="252">
        <v>5</v>
      </c>
      <c r="E580" s="252">
        <v>5</v>
      </c>
    </row>
    <row r="581" spans="1:5" ht="15" x14ac:dyDescent="0.25">
      <c r="A581" s="2"/>
      <c r="B581" s="102" t="s">
        <v>205</v>
      </c>
      <c r="C581" s="105"/>
      <c r="D581" s="252">
        <v>5</v>
      </c>
      <c r="E581" s="252">
        <v>5</v>
      </c>
    </row>
    <row r="582" spans="1:5" ht="30" x14ac:dyDescent="0.25">
      <c r="A582" s="2"/>
      <c r="B582" s="106" t="s">
        <v>207</v>
      </c>
      <c r="C582" s="105"/>
      <c r="D582" s="252">
        <v>10</v>
      </c>
      <c r="E582" s="252">
        <v>10</v>
      </c>
    </row>
    <row r="583" spans="1:5" ht="23.25" customHeight="1" x14ac:dyDescent="0.25">
      <c r="A583" s="2"/>
      <c r="B583" s="142" t="s">
        <v>209</v>
      </c>
      <c r="C583" s="337"/>
      <c r="D583" s="252">
        <v>10</v>
      </c>
      <c r="E583" s="252">
        <v>10</v>
      </c>
    </row>
    <row r="584" spans="1:5" ht="15.75" customHeight="1" x14ac:dyDescent="0.25">
      <c r="A584" s="2"/>
      <c r="B584" s="166" t="s">
        <v>211</v>
      </c>
      <c r="C584" s="339"/>
      <c r="D584" s="252"/>
      <c r="E584" s="252"/>
    </row>
    <row r="585" spans="1:5" ht="15" x14ac:dyDescent="0.25">
      <c r="A585" s="2"/>
      <c r="B585" s="142" t="s">
        <v>212</v>
      </c>
      <c r="C585" s="337"/>
      <c r="D585" s="279">
        <v>10</v>
      </c>
      <c r="E585" s="279">
        <v>10</v>
      </c>
    </row>
    <row r="586" spans="1:5" ht="15" customHeight="1" x14ac:dyDescent="0.25">
      <c r="A586" s="2"/>
      <c r="B586" s="166" t="s">
        <v>213</v>
      </c>
      <c r="C586" s="339"/>
      <c r="D586" s="280"/>
      <c r="E586" s="280"/>
    </row>
    <row r="587" spans="1:5" ht="15" x14ac:dyDescent="0.25">
      <c r="A587" s="2"/>
      <c r="B587" s="142" t="s">
        <v>214</v>
      </c>
      <c r="C587" s="337"/>
      <c r="D587" s="279">
        <v>10</v>
      </c>
      <c r="E587" s="279">
        <v>10</v>
      </c>
    </row>
    <row r="588" spans="1:5" ht="15" x14ac:dyDescent="0.25">
      <c r="A588" s="2"/>
      <c r="B588" s="29" t="s">
        <v>215</v>
      </c>
      <c r="C588" s="338"/>
      <c r="D588" s="282"/>
      <c r="E588" s="282"/>
    </row>
    <row r="589" spans="1:5" ht="15" x14ac:dyDescent="0.25">
      <c r="A589" s="2"/>
      <c r="B589" s="143" t="s">
        <v>216</v>
      </c>
      <c r="C589" s="339"/>
      <c r="D589" s="280"/>
      <c r="E589" s="280"/>
    </row>
    <row r="590" spans="1:5" ht="15" x14ac:dyDescent="0.25">
      <c r="A590" s="2"/>
      <c r="B590" s="102" t="s">
        <v>217</v>
      </c>
      <c r="C590" s="105"/>
      <c r="D590" s="252">
        <v>10</v>
      </c>
      <c r="E590" s="252">
        <v>10</v>
      </c>
    </row>
    <row r="591" spans="1:5" ht="21.75" customHeight="1" x14ac:dyDescent="0.25">
      <c r="A591" s="2"/>
      <c r="B591" s="102" t="s">
        <v>218</v>
      </c>
      <c r="C591" s="105"/>
      <c r="D591" s="252">
        <v>10</v>
      </c>
      <c r="E591" s="252">
        <v>10</v>
      </c>
    </row>
    <row r="592" spans="1:5" ht="37.5" customHeight="1" x14ac:dyDescent="0.25">
      <c r="A592" s="2"/>
      <c r="B592" s="167" t="s">
        <v>219</v>
      </c>
      <c r="C592" s="105"/>
      <c r="D592" s="253">
        <v>10</v>
      </c>
      <c r="E592" s="253">
        <v>10</v>
      </c>
    </row>
    <row r="593" spans="1:5" ht="30" x14ac:dyDescent="0.2">
      <c r="A593" s="2"/>
      <c r="B593" s="167" t="s">
        <v>220</v>
      </c>
      <c r="C593" s="324"/>
      <c r="D593" s="253">
        <v>10</v>
      </c>
      <c r="E593" s="253">
        <v>10</v>
      </c>
    </row>
    <row r="594" spans="1:5" ht="15" x14ac:dyDescent="0.25">
      <c r="A594" s="2"/>
      <c r="B594" s="102" t="s">
        <v>221</v>
      </c>
      <c r="C594" s="105"/>
      <c r="D594" s="252">
        <v>10</v>
      </c>
      <c r="E594" s="252">
        <v>10</v>
      </c>
    </row>
    <row r="595" spans="1:5" ht="60" x14ac:dyDescent="0.2">
      <c r="A595" s="2"/>
      <c r="B595" s="168" t="s">
        <v>362</v>
      </c>
      <c r="C595" s="324"/>
      <c r="D595" s="253">
        <v>10</v>
      </c>
      <c r="E595" s="253">
        <v>10</v>
      </c>
    </row>
    <row r="596" spans="1:5" ht="15" x14ac:dyDescent="0.25">
      <c r="A596" s="2"/>
      <c r="B596" s="102" t="s">
        <v>222</v>
      </c>
      <c r="C596" s="105"/>
      <c r="D596" s="236">
        <v>10</v>
      </c>
      <c r="E596" s="236">
        <v>10</v>
      </c>
    </row>
    <row r="597" spans="1:5" ht="15" x14ac:dyDescent="0.25">
      <c r="A597" s="2"/>
      <c r="B597" s="102" t="s">
        <v>223</v>
      </c>
      <c r="C597" s="105"/>
      <c r="D597" s="252">
        <v>10</v>
      </c>
      <c r="E597" s="252">
        <v>10</v>
      </c>
    </row>
    <row r="598" spans="1:5" ht="15" x14ac:dyDescent="0.25">
      <c r="A598" s="2"/>
      <c r="B598" s="102" t="s">
        <v>224</v>
      </c>
      <c r="C598" s="105"/>
      <c r="D598" s="252">
        <v>10</v>
      </c>
      <c r="E598" s="252">
        <v>10</v>
      </c>
    </row>
    <row r="599" spans="1:5" ht="15" x14ac:dyDescent="0.25">
      <c r="A599" s="2"/>
      <c r="B599" s="102" t="s">
        <v>225</v>
      </c>
      <c r="C599" s="105"/>
      <c r="D599" s="252">
        <v>10</v>
      </c>
      <c r="E599" s="252">
        <v>10</v>
      </c>
    </row>
    <row r="600" spans="1:5" ht="15" x14ac:dyDescent="0.25">
      <c r="A600" s="2"/>
      <c r="B600" s="102" t="s">
        <v>226</v>
      </c>
      <c r="C600" s="105"/>
      <c r="D600" s="252">
        <v>10</v>
      </c>
      <c r="E600" s="252">
        <v>10</v>
      </c>
    </row>
    <row r="601" spans="1:5" ht="15" x14ac:dyDescent="0.25">
      <c r="A601" s="2"/>
      <c r="B601" s="102" t="s">
        <v>227</v>
      </c>
      <c r="C601" s="105"/>
      <c r="D601" s="252">
        <v>10</v>
      </c>
      <c r="E601" s="252">
        <v>10</v>
      </c>
    </row>
    <row r="602" spans="1:5" ht="15" x14ac:dyDescent="0.25">
      <c r="A602" s="2"/>
      <c r="B602" s="102" t="s">
        <v>228</v>
      </c>
      <c r="C602" s="105"/>
      <c r="D602" s="252">
        <v>10</v>
      </c>
      <c r="E602" s="252">
        <v>10</v>
      </c>
    </row>
    <row r="603" spans="1:5" ht="30" x14ac:dyDescent="0.25">
      <c r="A603" s="2"/>
      <c r="B603" s="106" t="s">
        <v>229</v>
      </c>
      <c r="C603" s="105"/>
      <c r="D603" s="252">
        <v>10</v>
      </c>
      <c r="E603" s="252">
        <v>0</v>
      </c>
    </row>
    <row r="604" spans="1:5" ht="30.75" customHeight="1" x14ac:dyDescent="0.25">
      <c r="A604" s="2"/>
      <c r="B604" s="106" t="s">
        <v>230</v>
      </c>
      <c r="C604" s="105"/>
      <c r="D604" s="252">
        <v>10</v>
      </c>
      <c r="E604" s="252">
        <v>10</v>
      </c>
    </row>
    <row r="605" spans="1:5" ht="30" x14ac:dyDescent="0.25">
      <c r="A605" s="2"/>
      <c r="B605" s="90" t="s">
        <v>363</v>
      </c>
      <c r="C605" s="357"/>
      <c r="D605" s="282">
        <v>10</v>
      </c>
      <c r="E605" s="282">
        <v>10</v>
      </c>
    </row>
    <row r="606" spans="1:5" ht="18" customHeight="1" x14ac:dyDescent="0.2">
      <c r="A606" s="2"/>
      <c r="B606" s="64" t="s">
        <v>185</v>
      </c>
      <c r="C606" s="397"/>
      <c r="D606" s="270">
        <f>SUM(D566:D605)</f>
        <v>300</v>
      </c>
      <c r="E606" s="270">
        <f>SUM(E566:E605)</f>
        <v>290</v>
      </c>
    </row>
    <row r="607" spans="1:5" ht="18" customHeight="1" x14ac:dyDescent="0.25">
      <c r="A607" s="2"/>
      <c r="B607" s="32" t="s">
        <v>35</v>
      </c>
      <c r="C607" s="327"/>
      <c r="D607" s="33" t="s">
        <v>8</v>
      </c>
      <c r="E607" s="33" t="s">
        <v>8</v>
      </c>
    </row>
    <row r="608" spans="1:5" ht="60" x14ac:dyDescent="0.25">
      <c r="A608" s="2"/>
      <c r="B608" s="20" t="s">
        <v>393</v>
      </c>
      <c r="C608" s="326"/>
      <c r="D608" s="247"/>
      <c r="E608" s="247"/>
    </row>
    <row r="609" spans="1:5" ht="15" x14ac:dyDescent="0.25">
      <c r="A609" s="2"/>
      <c r="B609" s="69"/>
      <c r="C609" s="402"/>
      <c r="D609" s="269"/>
      <c r="E609" s="269"/>
    </row>
    <row r="610" spans="1:5" ht="15" x14ac:dyDescent="0.25">
      <c r="A610" s="2"/>
      <c r="B610" s="70" t="s">
        <v>335</v>
      </c>
      <c r="C610" s="71">
        <v>100000000</v>
      </c>
      <c r="D610" s="298">
        <v>300</v>
      </c>
      <c r="E610" s="298">
        <v>300</v>
      </c>
    </row>
    <row r="611" spans="1:5" ht="15" x14ac:dyDescent="0.25">
      <c r="A611" s="2"/>
      <c r="B611" s="72"/>
      <c r="C611" s="403"/>
      <c r="D611" s="269"/>
      <c r="E611" s="269"/>
    </row>
    <row r="612" spans="1:5" ht="18.95" customHeight="1" x14ac:dyDescent="0.25">
      <c r="A612" s="2"/>
      <c r="B612" s="45" t="s">
        <v>34</v>
      </c>
      <c r="C612" s="361"/>
      <c r="D612" s="267">
        <f>SUM(D608:D611)</f>
        <v>300</v>
      </c>
      <c r="E612" s="267">
        <f>SUM(E608:E611)</f>
        <v>300</v>
      </c>
    </row>
    <row r="613" spans="1:5" ht="18.95" customHeight="1" x14ac:dyDescent="0.2">
      <c r="A613" s="2"/>
      <c r="B613" s="738" t="s">
        <v>274</v>
      </c>
      <c r="C613" s="733"/>
      <c r="D613" s="33" t="s">
        <v>8</v>
      </c>
      <c r="E613" s="33" t="s">
        <v>8</v>
      </c>
    </row>
    <row r="614" spans="1:5" ht="18.95" customHeight="1" x14ac:dyDescent="0.2">
      <c r="A614" s="2"/>
      <c r="B614" s="46"/>
      <c r="C614" s="47"/>
      <c r="D614" s="270">
        <v>100</v>
      </c>
      <c r="E614" s="624">
        <f>43866986+107100000+124950000+142800000</f>
        <v>418716986</v>
      </c>
    </row>
    <row r="615" spans="1:5" ht="18.95" customHeight="1" thickBot="1" x14ac:dyDescent="0.25">
      <c r="A615" s="2"/>
      <c r="B615" s="48" t="s">
        <v>5</v>
      </c>
      <c r="C615" s="344"/>
      <c r="D615" s="271">
        <v>100</v>
      </c>
      <c r="E615" s="271">
        <v>100</v>
      </c>
    </row>
    <row r="616" spans="1:5" ht="18.95" customHeight="1" x14ac:dyDescent="0.2">
      <c r="A616" s="2"/>
      <c r="B616" s="621"/>
      <c r="C616" s="622"/>
      <c r="D616" s="623">
        <f>+D615+D612+D606+D563</f>
        <v>1000</v>
      </c>
      <c r="E616" s="623">
        <f>+E615+E612+E606+E563</f>
        <v>890</v>
      </c>
    </row>
    <row r="617" spans="1:5" ht="15.75" thickBot="1" x14ac:dyDescent="0.3">
      <c r="A617" s="2"/>
      <c r="B617" s="73"/>
      <c r="C617" s="263"/>
      <c r="D617" s="263"/>
      <c r="E617" s="263"/>
    </row>
    <row r="618" spans="1:5" ht="16.5" thickBot="1" x14ac:dyDescent="0.3">
      <c r="A618" s="2"/>
      <c r="B618" s="740" t="s">
        <v>378</v>
      </c>
      <c r="C618" s="8" t="s">
        <v>369</v>
      </c>
      <c r="D618" s="708" t="s">
        <v>371</v>
      </c>
      <c r="E618" s="708" t="s">
        <v>371</v>
      </c>
    </row>
    <row r="619" spans="1:5" ht="16.5" thickBot="1" x14ac:dyDescent="0.3">
      <c r="A619" s="2"/>
      <c r="B619" s="740"/>
      <c r="C619" s="10" t="s">
        <v>370</v>
      </c>
      <c r="D619" s="709"/>
      <c r="E619" s="709"/>
    </row>
    <row r="620" spans="1:5" ht="15" x14ac:dyDescent="0.25">
      <c r="A620" s="2"/>
      <c r="B620" s="74"/>
      <c r="C620" s="307" t="s">
        <v>9</v>
      </c>
      <c r="D620" s="243"/>
      <c r="E620" s="243"/>
    </row>
    <row r="621" spans="1:5" ht="15" x14ac:dyDescent="0.25">
      <c r="A621" s="2"/>
      <c r="B621" s="11" t="s">
        <v>231</v>
      </c>
      <c r="C621" s="356">
        <f>+FUNCIONARIOS!J274</f>
        <v>13058903295</v>
      </c>
      <c r="D621" s="243"/>
      <c r="E621" s="243" t="s">
        <v>1052</v>
      </c>
    </row>
    <row r="622" spans="1:5" ht="15" x14ac:dyDescent="0.25">
      <c r="A622" s="2"/>
      <c r="B622" s="11" t="s">
        <v>1035</v>
      </c>
      <c r="C622" s="346"/>
      <c r="D622" s="243"/>
      <c r="E622" s="243"/>
    </row>
    <row r="623" spans="1:5" ht="19.5" customHeight="1" x14ac:dyDescent="0.25">
      <c r="A623" s="2"/>
      <c r="B623" s="21" t="s">
        <v>33</v>
      </c>
      <c r="C623" s="234"/>
      <c r="D623" s="75"/>
      <c r="E623" s="75"/>
    </row>
    <row r="624" spans="1:5" ht="18.95" customHeight="1" x14ac:dyDescent="0.25">
      <c r="A624" s="2"/>
      <c r="B624" s="159" t="s">
        <v>233</v>
      </c>
      <c r="C624" s="404" t="s">
        <v>234</v>
      </c>
      <c r="D624" s="299">
        <v>60</v>
      </c>
      <c r="E624" s="299">
        <v>60</v>
      </c>
    </row>
    <row r="625" spans="1:5" ht="18.95" customHeight="1" x14ac:dyDescent="0.25">
      <c r="A625" s="2"/>
      <c r="B625" s="160" t="s">
        <v>235</v>
      </c>
      <c r="C625" s="405" t="s">
        <v>234</v>
      </c>
      <c r="D625" s="237">
        <v>60</v>
      </c>
      <c r="E625" s="237">
        <v>60</v>
      </c>
    </row>
    <row r="626" spans="1:5" ht="18.95" customHeight="1" x14ac:dyDescent="0.25">
      <c r="A626" s="2"/>
      <c r="B626" s="160" t="s">
        <v>236</v>
      </c>
      <c r="C626" s="405" t="s">
        <v>234</v>
      </c>
      <c r="D626" s="237">
        <v>60</v>
      </c>
      <c r="E626" s="237">
        <v>60</v>
      </c>
    </row>
    <row r="627" spans="1:5" ht="18.95" customHeight="1" x14ac:dyDescent="0.25">
      <c r="A627" s="2"/>
      <c r="B627" s="161" t="s">
        <v>336</v>
      </c>
      <c r="C627" s="405">
        <v>5000000</v>
      </c>
      <c r="D627" s="237">
        <v>60</v>
      </c>
      <c r="E627" s="237">
        <v>60</v>
      </c>
    </row>
    <row r="628" spans="1:5" ht="18.95" customHeight="1" x14ac:dyDescent="0.25">
      <c r="A628" s="2"/>
      <c r="B628" s="160" t="s">
        <v>237</v>
      </c>
      <c r="C628" s="405" t="s">
        <v>337</v>
      </c>
      <c r="D628" s="237">
        <v>60</v>
      </c>
      <c r="E628" s="237">
        <v>60</v>
      </c>
    </row>
    <row r="629" spans="1:5" ht="48.75" customHeight="1" x14ac:dyDescent="0.25">
      <c r="A629" s="2"/>
      <c r="B629" s="76" t="s">
        <v>394</v>
      </c>
      <c r="C629" s="406"/>
      <c r="D629" s="240"/>
      <c r="E629" s="240"/>
    </row>
    <row r="630" spans="1:5" ht="18.95" customHeight="1" x14ac:dyDescent="0.2">
      <c r="A630" s="2"/>
      <c r="B630" s="64" t="s">
        <v>185</v>
      </c>
      <c r="C630" s="397"/>
      <c r="D630" s="270">
        <f>SUM(D624:D629)</f>
        <v>300</v>
      </c>
      <c r="E630" s="270">
        <f>SUM(E624:E629)</f>
        <v>300</v>
      </c>
    </row>
    <row r="631" spans="1:5" ht="15" x14ac:dyDescent="0.25">
      <c r="A631" s="2"/>
      <c r="B631" s="44" t="s">
        <v>6</v>
      </c>
      <c r="C631" s="26"/>
      <c r="D631" s="696" t="s">
        <v>8</v>
      </c>
      <c r="E631" s="696" t="s">
        <v>8</v>
      </c>
    </row>
    <row r="632" spans="1:5" ht="15" x14ac:dyDescent="0.25">
      <c r="A632" s="2"/>
      <c r="B632" s="27" t="s">
        <v>365</v>
      </c>
      <c r="C632" s="28"/>
      <c r="D632" s="697"/>
      <c r="E632" s="697"/>
    </row>
    <row r="633" spans="1:5" ht="18.95" customHeight="1" x14ac:dyDescent="0.25">
      <c r="A633" s="2"/>
      <c r="B633" s="125" t="s">
        <v>68</v>
      </c>
      <c r="C633" s="404"/>
      <c r="D633" s="278">
        <v>25</v>
      </c>
      <c r="E633" s="278">
        <v>25</v>
      </c>
    </row>
    <row r="634" spans="1:5" ht="18.95" customHeight="1" x14ac:dyDescent="0.25">
      <c r="A634" s="2"/>
      <c r="B634" s="120" t="s">
        <v>187</v>
      </c>
      <c r="C634" s="340"/>
      <c r="D634" s="252">
        <v>5</v>
      </c>
      <c r="E634" s="252">
        <v>5</v>
      </c>
    </row>
    <row r="635" spans="1:5" ht="18.95" customHeight="1" x14ac:dyDescent="0.25">
      <c r="A635" s="2"/>
      <c r="B635" s="583" t="s">
        <v>892</v>
      </c>
      <c r="C635" s="405"/>
      <c r="D635" s="252">
        <v>30</v>
      </c>
      <c r="E635" s="252">
        <v>30</v>
      </c>
    </row>
    <row r="636" spans="1:5" ht="18.95" customHeight="1" x14ac:dyDescent="0.25">
      <c r="A636" s="2"/>
      <c r="B636" s="127" t="s">
        <v>232</v>
      </c>
      <c r="C636" s="405"/>
      <c r="D636" s="252">
        <v>30</v>
      </c>
      <c r="E636" s="654">
        <v>30</v>
      </c>
    </row>
    <row r="637" spans="1:5" ht="18.95" customHeight="1" x14ac:dyDescent="0.25">
      <c r="A637" s="2"/>
      <c r="B637" s="128" t="s">
        <v>343</v>
      </c>
      <c r="C637" s="405"/>
      <c r="D637" s="252">
        <v>15</v>
      </c>
      <c r="E637" s="252">
        <v>15</v>
      </c>
    </row>
    <row r="638" spans="1:5" ht="18.95" customHeight="1" x14ac:dyDescent="0.25">
      <c r="A638" s="2"/>
      <c r="B638" s="161" t="s">
        <v>344</v>
      </c>
      <c r="C638" s="405"/>
      <c r="D638" s="252">
        <v>40</v>
      </c>
      <c r="E638" s="252">
        <v>40</v>
      </c>
    </row>
    <row r="639" spans="1:5" ht="18.95" customHeight="1" x14ac:dyDescent="0.25">
      <c r="A639" s="2"/>
      <c r="B639" s="160" t="s">
        <v>117</v>
      </c>
      <c r="C639" s="405"/>
      <c r="D639" s="252">
        <v>15</v>
      </c>
      <c r="E639" s="252">
        <v>15</v>
      </c>
    </row>
    <row r="640" spans="1:5" ht="20.25" customHeight="1" x14ac:dyDescent="0.25">
      <c r="A640" s="2"/>
      <c r="B640" s="162" t="s">
        <v>364</v>
      </c>
      <c r="C640" s="405"/>
      <c r="D640" s="252">
        <v>20</v>
      </c>
      <c r="E640" s="252">
        <v>20</v>
      </c>
    </row>
    <row r="641" spans="1:5" ht="18.95" customHeight="1" x14ac:dyDescent="0.25">
      <c r="A641" s="2"/>
      <c r="B641" s="161" t="s">
        <v>339</v>
      </c>
      <c r="C641" s="405"/>
      <c r="D641" s="252">
        <v>25</v>
      </c>
      <c r="E641" s="252">
        <v>25</v>
      </c>
    </row>
    <row r="642" spans="1:5" ht="18.95" customHeight="1" x14ac:dyDescent="0.25">
      <c r="A642" s="2"/>
      <c r="B642" s="160" t="s">
        <v>238</v>
      </c>
      <c r="C642" s="405"/>
      <c r="D642" s="252">
        <v>30</v>
      </c>
      <c r="E642" s="252">
        <v>30</v>
      </c>
    </row>
    <row r="643" spans="1:5" ht="18.95" customHeight="1" x14ac:dyDescent="0.25">
      <c r="A643" s="2"/>
      <c r="B643" s="163" t="s">
        <v>340</v>
      </c>
      <c r="C643" s="405"/>
      <c r="D643" s="252">
        <v>10</v>
      </c>
      <c r="E643" s="252">
        <v>0</v>
      </c>
    </row>
    <row r="644" spans="1:5" ht="18.95" customHeight="1" x14ac:dyDescent="0.25">
      <c r="A644" s="2"/>
      <c r="B644" s="163" t="s">
        <v>338</v>
      </c>
      <c r="C644" s="405"/>
      <c r="D644" s="252">
        <v>15</v>
      </c>
      <c r="E644" s="654">
        <v>15</v>
      </c>
    </row>
    <row r="645" spans="1:5" ht="18.95" customHeight="1" x14ac:dyDescent="0.25">
      <c r="A645" s="2"/>
      <c r="B645" s="160" t="s">
        <v>257</v>
      </c>
      <c r="C645" s="405"/>
      <c r="D645" s="252">
        <v>10</v>
      </c>
      <c r="E645" s="252">
        <v>10</v>
      </c>
    </row>
    <row r="646" spans="1:5" ht="18.95" customHeight="1" x14ac:dyDescent="0.25">
      <c r="A646" s="2"/>
      <c r="B646" s="77" t="s">
        <v>341</v>
      </c>
      <c r="C646" s="406"/>
      <c r="D646" s="282"/>
      <c r="E646" s="282"/>
    </row>
    <row r="647" spans="1:5" ht="32.25" customHeight="1" x14ac:dyDescent="0.25">
      <c r="A647" s="2"/>
      <c r="B647" s="78" t="s">
        <v>342</v>
      </c>
      <c r="C647" s="406"/>
      <c r="D647" s="282">
        <v>30</v>
      </c>
      <c r="E647" s="655">
        <v>30</v>
      </c>
    </row>
    <row r="648" spans="1:5" ht="18.95" customHeight="1" x14ac:dyDescent="0.2">
      <c r="A648" s="2"/>
      <c r="B648" s="64" t="s">
        <v>185</v>
      </c>
      <c r="C648" s="397"/>
      <c r="D648" s="270">
        <f>SUM(D633:D647)</f>
        <v>300</v>
      </c>
      <c r="E648" s="270">
        <f>SUM(E633:E647)</f>
        <v>290</v>
      </c>
    </row>
    <row r="649" spans="1:5" ht="18.95" customHeight="1" x14ac:dyDescent="0.25">
      <c r="A649" s="2"/>
      <c r="B649" s="32" t="s">
        <v>35</v>
      </c>
      <c r="C649" s="327"/>
      <c r="D649" s="33" t="s">
        <v>8</v>
      </c>
      <c r="E649" s="33" t="s">
        <v>8</v>
      </c>
    </row>
    <row r="650" spans="1:5" ht="34.5" customHeight="1" x14ac:dyDescent="0.25">
      <c r="A650" s="2"/>
      <c r="B650" s="20" t="s">
        <v>395</v>
      </c>
      <c r="C650" s="326"/>
      <c r="D650" s="300">
        <v>300</v>
      </c>
      <c r="E650" s="300">
        <v>300</v>
      </c>
    </row>
    <row r="651" spans="1:5" ht="18.95" customHeight="1" x14ac:dyDescent="0.2">
      <c r="A651" s="2"/>
      <c r="B651" s="738" t="s">
        <v>274</v>
      </c>
      <c r="C651" s="733"/>
      <c r="D651" s="33" t="s">
        <v>8</v>
      </c>
      <c r="E651" s="33" t="s">
        <v>8</v>
      </c>
    </row>
    <row r="652" spans="1:5" ht="18.95" customHeight="1" x14ac:dyDescent="0.2">
      <c r="A652" s="2"/>
      <c r="B652" s="46"/>
      <c r="C652" s="47"/>
      <c r="D652" s="301">
        <v>100</v>
      </c>
      <c r="E652" s="301">
        <v>100</v>
      </c>
    </row>
    <row r="653" spans="1:5" ht="18.95" customHeight="1" thickBot="1" x14ac:dyDescent="0.25">
      <c r="A653" s="2"/>
      <c r="B653" s="626" t="s">
        <v>5</v>
      </c>
      <c r="C653" s="627"/>
      <c r="D653" s="493">
        <v>100</v>
      </c>
      <c r="E653" s="656">
        <f>48986301+65000000+71000000+75000000</f>
        <v>259986301</v>
      </c>
    </row>
    <row r="654" spans="1:5" ht="15.75" thickBot="1" x14ac:dyDescent="0.3">
      <c r="A654" s="2"/>
      <c r="B654" s="657" t="s">
        <v>34</v>
      </c>
      <c r="C654" s="658"/>
      <c r="D654" s="658">
        <f>+D652+D650+D648+D630</f>
        <v>1000</v>
      </c>
      <c r="E654" s="659">
        <f>+E652+E650+E648+E630</f>
        <v>990</v>
      </c>
    </row>
    <row r="655" spans="1:5" ht="15" x14ac:dyDescent="0.25">
      <c r="A655" s="2"/>
      <c r="B655" s="41"/>
      <c r="C655" s="265"/>
      <c r="D655" s="265"/>
    </row>
    <row r="656" spans="1:5" ht="15" x14ac:dyDescent="0.25">
      <c r="A656" s="2"/>
      <c r="B656" s="41"/>
      <c r="C656" s="265"/>
      <c r="D656" s="265"/>
    </row>
    <row r="657" spans="1:4" ht="15" x14ac:dyDescent="0.25">
      <c r="A657" s="2"/>
      <c r="B657" s="41"/>
      <c r="C657" s="265"/>
      <c r="D657" s="265"/>
    </row>
    <row r="658" spans="1:4" ht="14.25" x14ac:dyDescent="0.2">
      <c r="A658" s="2"/>
      <c r="B658" s="2"/>
      <c r="C658" s="302"/>
      <c r="D658" s="302"/>
    </row>
    <row r="659" spans="1:4" ht="14.25" x14ac:dyDescent="0.2">
      <c r="A659" s="2"/>
      <c r="B659" s="2"/>
      <c r="C659" s="302"/>
      <c r="D659" s="302"/>
    </row>
    <row r="660" spans="1:4" ht="14.25" x14ac:dyDescent="0.2">
      <c r="A660" s="2"/>
      <c r="B660" s="2"/>
      <c r="C660" s="302"/>
      <c r="D660" s="302"/>
    </row>
    <row r="661" spans="1:4" ht="14.25" x14ac:dyDescent="0.2">
      <c r="A661" s="2"/>
      <c r="B661" s="2"/>
      <c r="C661" s="302"/>
      <c r="D661" s="302"/>
    </row>
    <row r="662" spans="1:4" ht="14.25" x14ac:dyDescent="0.2">
      <c r="A662" s="2"/>
      <c r="B662" s="2"/>
      <c r="C662" s="302"/>
      <c r="D662" s="302"/>
    </row>
    <row r="663" spans="1:4" ht="14.25" x14ac:dyDescent="0.2">
      <c r="A663" s="2"/>
      <c r="B663" s="2"/>
      <c r="C663" s="302"/>
      <c r="D663" s="302"/>
    </row>
    <row r="664" spans="1:4" ht="14.25" x14ac:dyDescent="0.2">
      <c r="A664" s="2"/>
      <c r="B664" s="2"/>
      <c r="C664" s="302"/>
      <c r="D664" s="302"/>
    </row>
    <row r="665" spans="1:4" ht="14.25" x14ac:dyDescent="0.2">
      <c r="A665" s="2"/>
      <c r="B665" s="2"/>
      <c r="C665" s="302"/>
      <c r="D665" s="302"/>
    </row>
    <row r="666" spans="1:4" ht="14.25" x14ac:dyDescent="0.2">
      <c r="A666" s="2"/>
      <c r="B666" s="2"/>
      <c r="C666" s="302"/>
      <c r="D666" s="302"/>
    </row>
  </sheetData>
  <sheetProtection selectLockedCells="1" selectUnlockedCells="1"/>
  <mergeCells count="64">
    <mergeCell ref="D62:D63"/>
    <mergeCell ref="D174:D175"/>
    <mergeCell ref="C49:C51"/>
    <mergeCell ref="C19:C20"/>
    <mergeCell ref="D19:D20"/>
    <mergeCell ref="D49:D51"/>
    <mergeCell ref="B651:C651"/>
    <mergeCell ref="D618:D619"/>
    <mergeCell ref="D420:D421"/>
    <mergeCell ref="B468:B469"/>
    <mergeCell ref="D564:D565"/>
    <mergeCell ref="D545:D546"/>
    <mergeCell ref="D465:D466"/>
    <mergeCell ref="B545:B546"/>
    <mergeCell ref="D631:D632"/>
    <mergeCell ref="B618:B619"/>
    <mergeCell ref="D502:D503"/>
    <mergeCell ref="B540:C540"/>
    <mergeCell ref="B551:C551"/>
    <mergeCell ref="B613:C613"/>
    <mergeCell ref="B461:C461"/>
    <mergeCell ref="B357:B358"/>
    <mergeCell ref="D207:D208"/>
    <mergeCell ref="B352:C352"/>
    <mergeCell ref="D307:D308"/>
    <mergeCell ref="D253:D254"/>
    <mergeCell ref="B207:B208"/>
    <mergeCell ref="B261:C261"/>
    <mergeCell ref="B212:C212"/>
    <mergeCell ref="B248:C248"/>
    <mergeCell ref="D223:D224"/>
    <mergeCell ref="B253:B254"/>
    <mergeCell ref="D357:D358"/>
    <mergeCell ref="E174:E175"/>
    <mergeCell ref="B1:E1"/>
    <mergeCell ref="B2:E2"/>
    <mergeCell ref="B3:E3"/>
    <mergeCell ref="E207:E208"/>
    <mergeCell ref="E4:E5"/>
    <mergeCell ref="E19:E20"/>
    <mergeCell ref="E49:E51"/>
    <mergeCell ref="E62:E63"/>
    <mergeCell ref="E150:E151"/>
    <mergeCell ref="B206:D206"/>
    <mergeCell ref="B145:C145"/>
    <mergeCell ref="D150:D151"/>
    <mergeCell ref="B202:C202"/>
    <mergeCell ref="D4:D5"/>
    <mergeCell ref="B150:B151"/>
    <mergeCell ref="E223:E224"/>
    <mergeCell ref="E253:E254"/>
    <mergeCell ref="E307:E308"/>
    <mergeCell ref="E357:E358"/>
    <mergeCell ref="E420:E421"/>
    <mergeCell ref="E631:E632"/>
    <mergeCell ref="D285:D287"/>
    <mergeCell ref="E285:E287"/>
    <mergeCell ref="D279:D283"/>
    <mergeCell ref="E279:E283"/>
    <mergeCell ref="E465:E466"/>
    <mergeCell ref="E502:E503"/>
    <mergeCell ref="E545:E546"/>
    <mergeCell ref="E564:E565"/>
    <mergeCell ref="E618:E619"/>
  </mergeCells>
  <phoneticPr fontId="25" type="noConversion"/>
  <printOptions horizontalCentered="1"/>
  <pageMargins left="0.23622047244094491" right="0.23622047244094491" top="0.15748031496062992" bottom="0.51181102362204722" header="0.35433070866141736" footer="0.15748031496062992"/>
  <pageSetup scale="59" firstPageNumber="0" fitToHeight="0" orientation="portrait" horizontalDpi="300" verticalDpi="300" r:id="rId1"/>
  <headerFooter alignWithMargins="0">
    <oddFooter>&amp;C_x000D_&amp;1#&amp;"Calibri"&amp;10&amp;K008000 DOCUMENTO PÚBLICO</oddFooter>
  </headerFooter>
  <rowBreaks count="7" manualBreakCount="7">
    <brk id="149" max="16383" man="1"/>
    <brk id="206" max="16383" man="1"/>
    <brk id="252" max="16383" man="1"/>
    <brk id="356" max="16383" man="1"/>
    <brk id="464" max="16383" man="1"/>
    <brk id="544" max="16383" man="1"/>
    <brk id="61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EFDD-9B18-DB4E-9746-4F04B0F88075}">
  <sheetPr>
    <tabColor rgb="FF66FF33"/>
  </sheetPr>
  <dimension ref="A1:O36"/>
  <sheetViews>
    <sheetView topLeftCell="A3" workbookViewId="0">
      <selection activeCell="A3" sqref="A3"/>
    </sheetView>
  </sheetViews>
  <sheetFormatPr baseColWidth="10" defaultRowHeight="12.75" x14ac:dyDescent="0.2"/>
  <cols>
    <col min="1" max="1" width="23.42578125" customWidth="1"/>
    <col min="2" max="2" width="14.7109375" customWidth="1"/>
    <col min="3" max="3" width="12.42578125" customWidth="1"/>
    <col min="8" max="8" width="11.7109375" customWidth="1"/>
    <col min="9" max="9" width="11.85546875" customWidth="1"/>
    <col min="11" max="11" width="14.7109375" customWidth="1"/>
    <col min="12" max="14" width="10.85546875" style="660"/>
    <col min="15" max="15" width="67" style="660" customWidth="1"/>
  </cols>
  <sheetData>
    <row r="1" spans="1:15" x14ac:dyDescent="0.2">
      <c r="A1" s="660"/>
      <c r="B1" s="660"/>
      <c r="C1" s="660"/>
      <c r="D1" s="660"/>
      <c r="E1" s="660"/>
      <c r="F1" s="660"/>
      <c r="G1" s="660"/>
      <c r="H1" s="660"/>
      <c r="I1" s="660"/>
      <c r="J1" s="660"/>
      <c r="K1" s="660"/>
    </row>
    <row r="2" spans="1:15" x14ac:dyDescent="0.2">
      <c r="A2" s="660"/>
      <c r="B2" s="660"/>
      <c r="C2" s="660"/>
      <c r="D2" s="660"/>
      <c r="E2" s="660"/>
      <c r="F2" s="660"/>
      <c r="G2" s="660"/>
      <c r="H2" s="660"/>
      <c r="I2" s="660"/>
      <c r="J2" s="660"/>
      <c r="K2" s="660"/>
    </row>
    <row r="3" spans="1:15" x14ac:dyDescent="0.2">
      <c r="A3" s="660"/>
      <c r="B3" s="660"/>
      <c r="C3" s="660"/>
      <c r="D3" s="660"/>
      <c r="E3" s="660"/>
      <c r="F3" s="660"/>
      <c r="G3" s="660"/>
      <c r="H3" s="660"/>
      <c r="I3" s="660"/>
      <c r="J3" s="660"/>
      <c r="K3" s="660"/>
    </row>
    <row r="4" spans="1:15" x14ac:dyDescent="0.2">
      <c r="A4" s="660"/>
      <c r="B4" s="660"/>
      <c r="C4" s="660"/>
      <c r="D4" s="660"/>
      <c r="E4" s="660"/>
      <c r="F4" s="660"/>
      <c r="G4" s="660"/>
      <c r="H4" s="660"/>
      <c r="I4" s="660"/>
      <c r="J4" s="660"/>
      <c r="K4" s="660"/>
    </row>
    <row r="5" spans="1:15" x14ac:dyDescent="0.2">
      <c r="A5" s="660"/>
      <c r="B5" s="660"/>
      <c r="C5" s="660"/>
      <c r="D5" s="660"/>
      <c r="E5" s="660"/>
      <c r="F5" s="660"/>
      <c r="G5" s="660"/>
      <c r="H5" s="660"/>
      <c r="I5" s="660"/>
      <c r="J5" s="660"/>
      <c r="K5" s="660"/>
    </row>
    <row r="6" spans="1:15" ht="21" x14ac:dyDescent="0.2">
      <c r="A6" s="758" t="s">
        <v>1060</v>
      </c>
      <c r="B6" s="758"/>
      <c r="C6" s="758"/>
      <c r="D6" s="758"/>
      <c r="E6" s="758"/>
      <c r="F6" s="758"/>
      <c r="G6" s="758"/>
      <c r="H6" s="758"/>
      <c r="I6" s="758"/>
      <c r="J6" s="758"/>
      <c r="K6" s="758"/>
    </row>
    <row r="7" spans="1:15" ht="21.75" thickBot="1" x14ac:dyDescent="0.25">
      <c r="A7" s="758" t="s">
        <v>1059</v>
      </c>
      <c r="B7" s="758"/>
      <c r="C7" s="758"/>
      <c r="D7" s="758"/>
      <c r="E7" s="758"/>
      <c r="F7" s="758"/>
      <c r="G7" s="758"/>
      <c r="H7" s="758"/>
      <c r="I7" s="758"/>
      <c r="J7" s="758"/>
      <c r="K7" s="758"/>
    </row>
    <row r="8" spans="1:15" ht="32.1" customHeight="1" thickBot="1" x14ac:dyDescent="0.25">
      <c r="A8" s="759" t="s">
        <v>1037</v>
      </c>
      <c r="B8" s="761" t="s">
        <v>1038</v>
      </c>
      <c r="C8" s="763" t="s">
        <v>1039</v>
      </c>
      <c r="D8" s="765" t="s">
        <v>1040</v>
      </c>
      <c r="E8" s="766"/>
      <c r="F8" s="767"/>
      <c r="G8" s="765" t="s">
        <v>1041</v>
      </c>
      <c r="H8" s="766"/>
      <c r="I8" s="767"/>
      <c r="J8" s="768" t="s">
        <v>34</v>
      </c>
      <c r="K8" s="770" t="s">
        <v>1042</v>
      </c>
    </row>
    <row r="9" spans="1:15" ht="54.95" customHeight="1" thickBot="1" x14ac:dyDescent="0.25">
      <c r="A9" s="760"/>
      <c r="B9" s="762"/>
      <c r="C9" s="764"/>
      <c r="D9" s="662" t="s">
        <v>33</v>
      </c>
      <c r="E9" s="662" t="s">
        <v>1043</v>
      </c>
      <c r="F9" s="663" t="s">
        <v>876</v>
      </c>
      <c r="G9" s="664" t="s">
        <v>1044</v>
      </c>
      <c r="H9" s="664" t="s">
        <v>1045</v>
      </c>
      <c r="I9" s="665" t="s">
        <v>876</v>
      </c>
      <c r="J9" s="769"/>
      <c r="K9" s="771"/>
      <c r="O9" s="661" t="s">
        <v>1053</v>
      </c>
    </row>
    <row r="10" spans="1:15" ht="39.950000000000003" customHeight="1" x14ac:dyDescent="0.2">
      <c r="A10" s="672" t="s">
        <v>10</v>
      </c>
      <c r="B10" s="673">
        <f>+'SLIP POLIZAS'!E146</f>
        <v>4042672089</v>
      </c>
      <c r="C10" s="674">
        <v>0.55000000000000004</v>
      </c>
      <c r="D10" s="675">
        <f>+'SLIP POLIZAS'!E61</f>
        <v>285</v>
      </c>
      <c r="E10" s="675">
        <f>+'SLIP POLIZAS'!E130</f>
        <v>199</v>
      </c>
      <c r="F10" s="675">
        <f>SUM(D10:E10)</f>
        <v>484</v>
      </c>
      <c r="G10" s="675">
        <f>+'SLIP POLIZAS'!E144</f>
        <v>240</v>
      </c>
      <c r="H10" s="676">
        <v>100</v>
      </c>
      <c r="I10" s="675">
        <f t="shared" ref="I10:I17" si="0">SUM(G10:H10)</f>
        <v>340</v>
      </c>
      <c r="J10" s="677">
        <f t="shared" ref="J10:J17" si="1">+F10+I10</f>
        <v>824</v>
      </c>
      <c r="K10" s="678">
        <f t="shared" ref="K10:K17" si="2">J10*C10</f>
        <v>453.20000000000005</v>
      </c>
    </row>
    <row r="11" spans="1:15" ht="39.950000000000003" customHeight="1" x14ac:dyDescent="0.2">
      <c r="A11" s="679" t="s">
        <v>1050</v>
      </c>
      <c r="B11" s="680">
        <f>+'SLIP POLIZAS'!E203</f>
        <v>159390372</v>
      </c>
      <c r="C11" s="681">
        <v>0.02</v>
      </c>
      <c r="D11" s="682">
        <f>+'SLIP POLIZAS'!E173</f>
        <v>225</v>
      </c>
      <c r="E11" s="682">
        <f>+'SLIP POLIZAS'!E198</f>
        <v>280</v>
      </c>
      <c r="F11" s="682">
        <f t="shared" ref="F11:F17" si="3">SUM(D11+E11)</f>
        <v>505</v>
      </c>
      <c r="G11" s="682">
        <f>+'SLIP POLIZAS'!E201</f>
        <v>300</v>
      </c>
      <c r="H11" s="683">
        <v>100</v>
      </c>
      <c r="I11" s="682">
        <f t="shared" si="0"/>
        <v>400</v>
      </c>
      <c r="J11" s="684">
        <f t="shared" si="1"/>
        <v>905</v>
      </c>
      <c r="K11" s="685">
        <f t="shared" si="2"/>
        <v>18.100000000000001</v>
      </c>
    </row>
    <row r="12" spans="1:15" ht="39.950000000000003" customHeight="1" x14ac:dyDescent="0.2">
      <c r="A12" s="679" t="s">
        <v>1046</v>
      </c>
      <c r="B12" s="680">
        <f>+'SLIP POLIZAS'!E249</f>
        <v>43690932</v>
      </c>
      <c r="C12" s="681">
        <v>0.04</v>
      </c>
      <c r="D12" s="682">
        <f>+'SLIP POLIZAS'!E222</f>
        <v>250</v>
      </c>
      <c r="E12" s="682">
        <f>+'SLIP POLIZAS'!E242</f>
        <v>225</v>
      </c>
      <c r="F12" s="682">
        <f t="shared" si="3"/>
        <v>475</v>
      </c>
      <c r="G12" s="682">
        <f>+'SLIP POLIZAS'!E247</f>
        <v>300</v>
      </c>
      <c r="H12" s="683">
        <v>100</v>
      </c>
      <c r="I12" s="682">
        <f t="shared" si="0"/>
        <v>400</v>
      </c>
      <c r="J12" s="684">
        <f t="shared" si="1"/>
        <v>875</v>
      </c>
      <c r="K12" s="685">
        <f t="shared" si="2"/>
        <v>35</v>
      </c>
    </row>
    <row r="13" spans="1:15" ht="39.950000000000003" customHeight="1" x14ac:dyDescent="0.2">
      <c r="A13" s="686" t="s">
        <v>1056</v>
      </c>
      <c r="B13" s="680">
        <f>+'SLIP POLIZAS'!E354</f>
        <v>49251881</v>
      </c>
      <c r="C13" s="681">
        <v>0.01</v>
      </c>
      <c r="D13" s="682">
        <f>+'SLIP POLIZAS'!E292+'SLIP POLIZAS'!E306</f>
        <v>535</v>
      </c>
      <c r="E13" s="682">
        <f>+'SLIP POLIZAS'!E344</f>
        <v>260</v>
      </c>
      <c r="F13" s="682">
        <f t="shared" si="3"/>
        <v>795</v>
      </c>
      <c r="G13" s="682">
        <v>300</v>
      </c>
      <c r="H13" s="683">
        <v>100</v>
      </c>
      <c r="I13" s="682">
        <f t="shared" si="0"/>
        <v>400</v>
      </c>
      <c r="J13" s="684">
        <f t="shared" si="1"/>
        <v>1195</v>
      </c>
      <c r="K13" s="685">
        <f t="shared" si="2"/>
        <v>11.950000000000001</v>
      </c>
    </row>
    <row r="14" spans="1:15" ht="39.950000000000003" customHeight="1" x14ac:dyDescent="0.2">
      <c r="A14" s="687" t="s">
        <v>1047</v>
      </c>
      <c r="B14" s="688">
        <f>+'SLIP POLIZAS'!E463</f>
        <v>1479393329</v>
      </c>
      <c r="C14" s="689">
        <v>0.08</v>
      </c>
      <c r="D14" s="690">
        <f>+'SLIP POLIZAS'!E419</f>
        <v>190</v>
      </c>
      <c r="E14" s="690">
        <f>+'SLIP POLIZAS'!E454</f>
        <v>240</v>
      </c>
      <c r="F14" s="690">
        <f t="shared" si="3"/>
        <v>430</v>
      </c>
      <c r="G14" s="690">
        <v>300</v>
      </c>
      <c r="H14" s="691">
        <v>100</v>
      </c>
      <c r="I14" s="690">
        <f t="shared" si="0"/>
        <v>400</v>
      </c>
      <c r="J14" s="692">
        <f t="shared" si="1"/>
        <v>830</v>
      </c>
      <c r="K14" s="693">
        <f t="shared" si="2"/>
        <v>66.400000000000006</v>
      </c>
    </row>
    <row r="15" spans="1:15" ht="39.950000000000003" customHeight="1" x14ac:dyDescent="0.2">
      <c r="A15" s="686" t="s">
        <v>1054</v>
      </c>
      <c r="B15" s="680">
        <f>+'SLIP POLIZAS'!E614</f>
        <v>418716986</v>
      </c>
      <c r="C15" s="694">
        <v>0.1</v>
      </c>
      <c r="D15" s="682">
        <f>+'SLIP POLIZAS'!E563</f>
        <v>200</v>
      </c>
      <c r="E15" s="682">
        <f>+'SLIP POLIZAS'!E606</f>
        <v>290</v>
      </c>
      <c r="F15" s="690">
        <f t="shared" si="3"/>
        <v>490</v>
      </c>
      <c r="G15" s="690">
        <v>300</v>
      </c>
      <c r="H15" s="691">
        <v>100</v>
      </c>
      <c r="I15" s="690">
        <f t="shared" si="0"/>
        <v>400</v>
      </c>
      <c r="J15" s="692">
        <f t="shared" si="1"/>
        <v>890</v>
      </c>
      <c r="K15" s="693">
        <f t="shared" si="2"/>
        <v>89</v>
      </c>
    </row>
    <row r="16" spans="1:15" ht="39.950000000000003" customHeight="1" x14ac:dyDescent="0.2">
      <c r="A16" s="687" t="s">
        <v>1049</v>
      </c>
      <c r="B16" s="688">
        <f>+'SLIP POLIZAS'!E541</f>
        <v>1245709932</v>
      </c>
      <c r="C16" s="689">
        <v>0.15</v>
      </c>
      <c r="D16" s="690">
        <f>+'SLIP POLIZAS'!E501</f>
        <v>255</v>
      </c>
      <c r="E16" s="690">
        <f>+'SLIP POLIZAS'!E534</f>
        <v>245</v>
      </c>
      <c r="F16" s="690">
        <f t="shared" si="3"/>
        <v>500</v>
      </c>
      <c r="G16" s="690">
        <f>+'SLIP POLIZAS'!E539</f>
        <v>300</v>
      </c>
      <c r="H16" s="691">
        <v>100</v>
      </c>
      <c r="I16" s="690">
        <f t="shared" si="0"/>
        <v>400</v>
      </c>
      <c r="J16" s="692">
        <f t="shared" si="1"/>
        <v>900</v>
      </c>
      <c r="K16" s="693">
        <f t="shared" si="2"/>
        <v>135</v>
      </c>
    </row>
    <row r="17" spans="1:11" ht="39.950000000000003" customHeight="1" x14ac:dyDescent="0.2">
      <c r="A17" s="695" t="s">
        <v>1048</v>
      </c>
      <c r="B17" s="688">
        <f>+'SLIP POLIZAS'!E653</f>
        <v>259986301</v>
      </c>
      <c r="C17" s="689">
        <v>0.05</v>
      </c>
      <c r="D17" s="690">
        <f>+'SLIP POLIZAS'!E630</f>
        <v>300</v>
      </c>
      <c r="E17" s="690">
        <f>+'SLIP POLIZAS'!E648</f>
        <v>290</v>
      </c>
      <c r="F17" s="690">
        <f t="shared" si="3"/>
        <v>590</v>
      </c>
      <c r="G17" s="690">
        <v>300</v>
      </c>
      <c r="H17" s="691">
        <v>100</v>
      </c>
      <c r="I17" s="690">
        <f t="shared" si="0"/>
        <v>400</v>
      </c>
      <c r="J17" s="692">
        <f t="shared" si="1"/>
        <v>990</v>
      </c>
      <c r="K17" s="693">
        <f t="shared" si="2"/>
        <v>49.5</v>
      </c>
    </row>
    <row r="18" spans="1:11" ht="50.1" customHeight="1" thickBot="1" x14ac:dyDescent="0.25">
      <c r="A18" s="666" t="s">
        <v>1051</v>
      </c>
      <c r="B18" s="667">
        <f t="shared" ref="B18:K18" si="4">SUM(B10:B17)</f>
        <v>7698811822</v>
      </c>
      <c r="C18" s="668">
        <f t="shared" si="4"/>
        <v>1</v>
      </c>
      <c r="D18" s="669">
        <f t="shared" si="4"/>
        <v>2240</v>
      </c>
      <c r="E18" s="669">
        <f t="shared" si="4"/>
        <v>2029</v>
      </c>
      <c r="F18" s="669">
        <f t="shared" si="4"/>
        <v>4269</v>
      </c>
      <c r="G18" s="669">
        <f t="shared" si="4"/>
        <v>2340</v>
      </c>
      <c r="H18" s="670">
        <f t="shared" si="4"/>
        <v>800</v>
      </c>
      <c r="I18" s="669">
        <f t="shared" si="4"/>
        <v>3140</v>
      </c>
      <c r="J18" s="669">
        <f t="shared" si="4"/>
        <v>7409</v>
      </c>
      <c r="K18" s="671">
        <f t="shared" si="4"/>
        <v>858.15000000000009</v>
      </c>
    </row>
    <row r="19" spans="1:11" s="660" customFormat="1" x14ac:dyDescent="0.2"/>
    <row r="20" spans="1:11" s="660" customFormat="1" x14ac:dyDescent="0.2"/>
    <row r="21" spans="1:11" s="660" customFormat="1" x14ac:dyDescent="0.2"/>
    <row r="22" spans="1:11" s="660" customFormat="1" x14ac:dyDescent="0.2"/>
    <row r="23" spans="1:11" s="660" customFormat="1" x14ac:dyDescent="0.2"/>
    <row r="24" spans="1:11" s="660" customFormat="1" x14ac:dyDescent="0.2"/>
    <row r="25" spans="1:11" s="660" customFormat="1" x14ac:dyDescent="0.2"/>
    <row r="26" spans="1:11" s="660" customFormat="1" x14ac:dyDescent="0.2"/>
    <row r="27" spans="1:11" s="660" customFormat="1" x14ac:dyDescent="0.2"/>
    <row r="28" spans="1:11" s="660" customFormat="1" x14ac:dyDescent="0.2"/>
    <row r="29" spans="1:11" s="660" customFormat="1" x14ac:dyDescent="0.2"/>
    <row r="30" spans="1:11" s="660" customFormat="1" x14ac:dyDescent="0.2"/>
    <row r="31" spans="1:11" s="660" customFormat="1" x14ac:dyDescent="0.2"/>
    <row r="32" spans="1:11" s="660" customFormat="1" x14ac:dyDescent="0.2"/>
    <row r="33" s="660" customFormat="1" x14ac:dyDescent="0.2"/>
    <row r="34" s="660" customFormat="1" x14ac:dyDescent="0.2"/>
    <row r="35" s="660" customFormat="1" x14ac:dyDescent="0.2"/>
    <row r="36" s="660" customFormat="1" x14ac:dyDescent="0.2"/>
  </sheetData>
  <mergeCells count="9">
    <mergeCell ref="A6:K6"/>
    <mergeCell ref="A7:K7"/>
    <mergeCell ref="A8:A9"/>
    <mergeCell ref="B8:B9"/>
    <mergeCell ref="C8:C9"/>
    <mergeCell ref="D8:F8"/>
    <mergeCell ref="G8:I8"/>
    <mergeCell ref="J8:J9"/>
    <mergeCell ref="K8: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pageSetUpPr fitToPage="1"/>
  </sheetPr>
  <dimension ref="A1:O74"/>
  <sheetViews>
    <sheetView view="pageBreakPreview" topLeftCell="A43" zoomScale="110" zoomScaleNormal="140" zoomScaleSheetLayoutView="110" workbookViewId="0">
      <selection activeCell="A43" sqref="A43:D43"/>
    </sheetView>
  </sheetViews>
  <sheetFormatPr baseColWidth="10" defaultColWidth="11.42578125" defaultRowHeight="15" x14ac:dyDescent="0.25"/>
  <cols>
    <col min="1" max="1" width="8.28515625" style="430" customWidth="1"/>
    <col min="2" max="2" width="18.42578125" style="430" customWidth="1"/>
    <col min="3" max="3" width="17.42578125" style="79" customWidth="1"/>
    <col min="4" max="4" width="20.28515625" style="79" customWidth="1"/>
    <col min="5" max="5" width="16.85546875" style="79" customWidth="1"/>
    <col min="6" max="6" width="14.140625" style="79" customWidth="1"/>
    <col min="7" max="7" width="14.85546875" style="79" bestFit="1" customWidth="1"/>
    <col min="8" max="8" width="17.28515625" style="79" customWidth="1"/>
    <col min="9" max="9" width="18" style="79" customWidth="1"/>
    <col min="10" max="10" width="17" style="79" customWidth="1"/>
    <col min="11" max="11" width="16.85546875" style="79" customWidth="1"/>
    <col min="12" max="12" width="19" style="79" hidden="1" customWidth="1"/>
    <col min="13" max="13" width="0.42578125" style="79" customWidth="1"/>
    <col min="14" max="14" width="13.85546875" style="79" customWidth="1"/>
    <col min="15" max="15" width="16.140625" style="79" customWidth="1"/>
    <col min="16" max="16384" width="11.42578125" style="79"/>
  </cols>
  <sheetData>
    <row r="1" spans="2:12" ht="14.25" hidden="1" customHeight="1" x14ac:dyDescent="0.25"/>
    <row r="2" spans="2:12" hidden="1" x14ac:dyDescent="0.25"/>
    <row r="3" spans="2:12" ht="26.25" hidden="1" x14ac:dyDescent="0.4">
      <c r="B3" s="431" t="s">
        <v>4</v>
      </c>
    </row>
    <row r="4" spans="2:12" hidden="1" x14ac:dyDescent="0.25"/>
    <row r="5" spans="2:12" hidden="1" x14ac:dyDescent="0.25">
      <c r="B5" s="226" t="s">
        <v>405</v>
      </c>
    </row>
    <row r="6" spans="2:12" hidden="1" x14ac:dyDescent="0.25">
      <c r="B6" s="430" t="s">
        <v>406</v>
      </c>
    </row>
    <row r="7" spans="2:12" hidden="1" x14ac:dyDescent="0.25"/>
    <row r="8" spans="2:12" hidden="1" x14ac:dyDescent="0.25"/>
    <row r="9" spans="2:12" ht="45" hidden="1" x14ac:dyDescent="0.25">
      <c r="B9" s="82" t="s">
        <v>397</v>
      </c>
      <c r="C9" s="82" t="s">
        <v>407</v>
      </c>
      <c r="D9" s="82" t="s">
        <v>408</v>
      </c>
      <c r="E9" s="82" t="s">
        <v>409</v>
      </c>
      <c r="F9" s="82" t="s">
        <v>410</v>
      </c>
      <c r="G9" s="82" t="s">
        <v>411</v>
      </c>
      <c r="H9" s="82" t="s">
        <v>412</v>
      </c>
      <c r="I9" s="82" t="s">
        <v>413</v>
      </c>
      <c r="J9" s="82" t="s">
        <v>414</v>
      </c>
      <c r="K9" s="82" t="s">
        <v>415</v>
      </c>
    </row>
    <row r="10" spans="2:12" hidden="1" x14ac:dyDescent="0.25">
      <c r="B10" s="82"/>
      <c r="C10" s="83"/>
      <c r="D10" s="83"/>
      <c r="E10" s="83"/>
      <c r="F10" s="83"/>
      <c r="G10" s="83"/>
      <c r="H10" s="83"/>
      <c r="I10" s="83"/>
      <c r="J10" s="83"/>
      <c r="K10" s="83"/>
    </row>
    <row r="11" spans="2:12" hidden="1" x14ac:dyDescent="0.25">
      <c r="B11" s="432" t="s">
        <v>416</v>
      </c>
      <c r="C11" s="84">
        <v>2140000000</v>
      </c>
      <c r="D11" s="84">
        <v>0</v>
      </c>
      <c r="E11" s="84">
        <v>0</v>
      </c>
      <c r="F11" s="84">
        <v>185653082</v>
      </c>
      <c r="G11" s="84">
        <v>0</v>
      </c>
      <c r="H11" s="84">
        <v>0</v>
      </c>
      <c r="I11" s="84">
        <v>0</v>
      </c>
      <c r="J11" s="84">
        <v>0</v>
      </c>
      <c r="K11" s="84">
        <f t="shared" ref="K11:K36" si="0">SUM(C11:J11)</f>
        <v>2325653082</v>
      </c>
      <c r="L11" s="84">
        <f>2325653082*7%+2325653082</f>
        <v>2488448797.7399998</v>
      </c>
    </row>
    <row r="12" spans="2:12" hidden="1" x14ac:dyDescent="0.25">
      <c r="B12" s="433" t="s">
        <v>398</v>
      </c>
      <c r="C12" s="85">
        <v>0</v>
      </c>
      <c r="D12" s="85">
        <v>3351478</v>
      </c>
      <c r="E12" s="85">
        <v>1472941</v>
      </c>
      <c r="F12" s="85">
        <v>51802846</v>
      </c>
      <c r="G12" s="85">
        <v>0</v>
      </c>
      <c r="H12" s="85">
        <v>0</v>
      </c>
      <c r="I12" s="85">
        <v>0</v>
      </c>
      <c r="J12" s="85">
        <v>0</v>
      </c>
      <c r="K12" s="85">
        <f t="shared" si="0"/>
        <v>56627265</v>
      </c>
      <c r="L12" s="86">
        <f>56627264*7%+56627264</f>
        <v>60591172.480000004</v>
      </c>
    </row>
    <row r="13" spans="2:12" hidden="1" x14ac:dyDescent="0.25">
      <c r="B13" s="433" t="s">
        <v>239</v>
      </c>
      <c r="C13" s="85">
        <v>0</v>
      </c>
      <c r="D13" s="85">
        <v>0</v>
      </c>
      <c r="E13" s="85">
        <v>0</v>
      </c>
      <c r="F13" s="85">
        <v>2761582</v>
      </c>
      <c r="G13" s="85">
        <v>0</v>
      </c>
      <c r="H13" s="85">
        <v>0</v>
      </c>
      <c r="I13" s="85">
        <v>0</v>
      </c>
      <c r="J13" s="85">
        <v>0</v>
      </c>
      <c r="K13" s="85">
        <f t="shared" si="0"/>
        <v>2761582</v>
      </c>
      <c r="L13" s="86">
        <f>2761582*7%+2761582</f>
        <v>2954892.74</v>
      </c>
    </row>
    <row r="14" spans="2:12" hidden="1" x14ac:dyDescent="0.25">
      <c r="B14" s="433" t="s">
        <v>240</v>
      </c>
      <c r="C14" s="85">
        <v>0</v>
      </c>
      <c r="D14" s="85">
        <v>141597888</v>
      </c>
      <c r="E14" s="85">
        <v>5924455</v>
      </c>
      <c r="F14" s="85">
        <v>4215463</v>
      </c>
      <c r="G14" s="85">
        <v>0</v>
      </c>
      <c r="H14" s="85">
        <v>0</v>
      </c>
      <c r="I14" s="85">
        <v>0</v>
      </c>
      <c r="J14" s="85">
        <v>0</v>
      </c>
      <c r="K14" s="85">
        <f t="shared" si="0"/>
        <v>151737806</v>
      </c>
      <c r="L14" s="86">
        <f>151737806*7%+151737806</f>
        <v>162359452.42000002</v>
      </c>
    </row>
    <row r="15" spans="2:12" hidden="1" x14ac:dyDescent="0.25">
      <c r="B15" s="433" t="s">
        <v>241</v>
      </c>
      <c r="C15" s="85">
        <v>0</v>
      </c>
      <c r="D15" s="85">
        <v>1190439</v>
      </c>
      <c r="E15" s="85">
        <v>677869</v>
      </c>
      <c r="F15" s="85">
        <v>32906440</v>
      </c>
      <c r="G15" s="85">
        <v>0</v>
      </c>
      <c r="H15" s="85">
        <v>0</v>
      </c>
      <c r="I15" s="85">
        <v>0</v>
      </c>
      <c r="J15" s="85">
        <v>0</v>
      </c>
      <c r="K15" s="85">
        <f t="shared" si="0"/>
        <v>34774748</v>
      </c>
      <c r="L15" s="86">
        <f>34774747*7%+34774717</f>
        <v>37208949.289999999</v>
      </c>
    </row>
    <row r="16" spans="2:12" hidden="1" x14ac:dyDescent="0.25">
      <c r="B16" s="433" t="s">
        <v>0</v>
      </c>
      <c r="C16" s="85">
        <v>0</v>
      </c>
      <c r="D16" s="85">
        <v>9944752</v>
      </c>
      <c r="E16" s="85">
        <v>0</v>
      </c>
      <c r="F16" s="85">
        <v>66441562</v>
      </c>
      <c r="G16" s="85">
        <v>0</v>
      </c>
      <c r="H16" s="85">
        <v>0</v>
      </c>
      <c r="I16" s="85">
        <v>0</v>
      </c>
      <c r="J16" s="85">
        <v>0</v>
      </c>
      <c r="K16" s="85">
        <f t="shared" si="0"/>
        <v>76386314</v>
      </c>
      <c r="L16" s="85">
        <f>76386315*7%+76386315</f>
        <v>81733357.049999997</v>
      </c>
    </row>
    <row r="17" spans="2:12" hidden="1" x14ac:dyDescent="0.25">
      <c r="B17" s="433" t="s">
        <v>399</v>
      </c>
      <c r="C17" s="85">
        <v>0</v>
      </c>
      <c r="D17" s="85">
        <v>9503256</v>
      </c>
      <c r="E17" s="85">
        <v>832900</v>
      </c>
      <c r="F17" s="85">
        <v>199768387</v>
      </c>
      <c r="G17" s="85">
        <v>0</v>
      </c>
      <c r="H17" s="85">
        <v>0</v>
      </c>
      <c r="I17" s="85">
        <v>0</v>
      </c>
      <c r="J17" s="85">
        <v>0</v>
      </c>
      <c r="K17" s="85">
        <f t="shared" si="0"/>
        <v>210104543</v>
      </c>
      <c r="L17" s="86">
        <f>210104543*7%+210104543</f>
        <v>224811861.00999999</v>
      </c>
    </row>
    <row r="18" spans="2:12" hidden="1" x14ac:dyDescent="0.25">
      <c r="B18" s="433" t="s">
        <v>244</v>
      </c>
      <c r="C18" s="85">
        <v>0</v>
      </c>
      <c r="D18" s="85"/>
      <c r="E18" s="85">
        <v>0</v>
      </c>
      <c r="F18" s="85">
        <v>66288152</v>
      </c>
      <c r="G18" s="85">
        <v>0</v>
      </c>
      <c r="H18" s="85">
        <v>0</v>
      </c>
      <c r="I18" s="85">
        <v>0</v>
      </c>
      <c r="J18" s="85">
        <v>0</v>
      </c>
      <c r="K18" s="85">
        <f t="shared" si="0"/>
        <v>66288152</v>
      </c>
      <c r="L18" s="86">
        <f>66288152*7%+66288152</f>
        <v>70928322.640000001</v>
      </c>
    </row>
    <row r="19" spans="2:12" hidden="1" x14ac:dyDescent="0.25">
      <c r="B19" s="433" t="s">
        <v>400</v>
      </c>
      <c r="C19" s="85">
        <v>0</v>
      </c>
      <c r="D19" s="85">
        <v>7416125</v>
      </c>
      <c r="E19" s="85">
        <v>568941</v>
      </c>
      <c r="F19" s="85">
        <v>41209737</v>
      </c>
      <c r="G19" s="85">
        <v>0</v>
      </c>
      <c r="H19" s="85">
        <v>0</v>
      </c>
      <c r="I19" s="85">
        <v>0</v>
      </c>
      <c r="J19" s="85">
        <v>0</v>
      </c>
      <c r="K19" s="85">
        <f t="shared" si="0"/>
        <v>49194803</v>
      </c>
      <c r="L19" s="86">
        <f>49194804*7%+49194804</f>
        <v>52638440.280000001</v>
      </c>
    </row>
    <row r="20" spans="2:12" hidden="1" x14ac:dyDescent="0.25">
      <c r="B20" s="433" t="s">
        <v>242</v>
      </c>
      <c r="C20" s="85">
        <v>0</v>
      </c>
      <c r="D20" s="85">
        <v>0</v>
      </c>
      <c r="E20" s="85">
        <v>0</v>
      </c>
      <c r="F20" s="85">
        <v>2350412</v>
      </c>
      <c r="G20" s="85">
        <v>0</v>
      </c>
      <c r="H20" s="85">
        <v>0</v>
      </c>
      <c r="I20" s="85">
        <v>0</v>
      </c>
      <c r="J20" s="85">
        <v>0</v>
      </c>
      <c r="K20" s="85">
        <f t="shared" si="0"/>
        <v>2350412</v>
      </c>
      <c r="L20" s="86">
        <f>2350412*7%+2350412</f>
        <v>2514940.84</v>
      </c>
    </row>
    <row r="21" spans="2:12" hidden="1" x14ac:dyDescent="0.25">
      <c r="B21" s="433" t="s">
        <v>243</v>
      </c>
      <c r="C21" s="85">
        <v>484947559</v>
      </c>
      <c r="D21" s="85"/>
      <c r="E21" s="85">
        <v>6857865</v>
      </c>
      <c r="F21" s="85">
        <v>437764741</v>
      </c>
      <c r="G21" s="85">
        <v>0</v>
      </c>
      <c r="H21" s="85">
        <v>0</v>
      </c>
      <c r="I21" s="85">
        <v>0</v>
      </c>
      <c r="J21" s="85">
        <v>0</v>
      </c>
      <c r="K21" s="85">
        <f t="shared" si="0"/>
        <v>929570165</v>
      </c>
      <c r="L21" s="86">
        <f>1138220165*7%+1138220165</f>
        <v>1217895576.55</v>
      </c>
    </row>
    <row r="22" spans="2:12" hidden="1" x14ac:dyDescent="0.25">
      <c r="B22" s="433" t="s">
        <v>245</v>
      </c>
      <c r="C22" s="85">
        <v>0</v>
      </c>
      <c r="D22" s="85">
        <v>4430197</v>
      </c>
      <c r="E22" s="85">
        <v>853680</v>
      </c>
      <c r="F22" s="85">
        <v>44040053</v>
      </c>
      <c r="G22" s="85">
        <v>0</v>
      </c>
      <c r="H22" s="85">
        <v>0</v>
      </c>
      <c r="I22" s="85">
        <v>0</v>
      </c>
      <c r="J22" s="85">
        <v>0</v>
      </c>
      <c r="K22" s="85">
        <f t="shared" si="0"/>
        <v>49323930</v>
      </c>
      <c r="L22" s="86">
        <f>49323930*7%+49323930</f>
        <v>52776605.100000001</v>
      </c>
    </row>
    <row r="23" spans="2:12" hidden="1" x14ac:dyDescent="0.25">
      <c r="B23" s="433" t="s">
        <v>401</v>
      </c>
      <c r="C23" s="85">
        <v>0</v>
      </c>
      <c r="D23" s="85">
        <v>0</v>
      </c>
      <c r="E23" s="85">
        <v>0</v>
      </c>
      <c r="F23" s="85">
        <v>38636511</v>
      </c>
      <c r="G23" s="85">
        <v>0</v>
      </c>
      <c r="H23" s="85">
        <v>0</v>
      </c>
      <c r="I23" s="85">
        <v>0</v>
      </c>
      <c r="J23" s="85">
        <v>0</v>
      </c>
      <c r="K23" s="85">
        <f t="shared" si="0"/>
        <v>38636511</v>
      </c>
      <c r="L23" s="86">
        <f>38636511*7%+38636511</f>
        <v>41341066.770000003</v>
      </c>
    </row>
    <row r="24" spans="2:12" hidden="1" x14ac:dyDescent="0.25">
      <c r="B24" s="433" t="s">
        <v>246</v>
      </c>
      <c r="C24" s="85">
        <v>0</v>
      </c>
      <c r="D24" s="85">
        <v>2315687</v>
      </c>
      <c r="E24" s="85">
        <v>14692825</v>
      </c>
      <c r="F24" s="85">
        <v>25630059</v>
      </c>
      <c r="G24" s="85">
        <v>0</v>
      </c>
      <c r="H24" s="85">
        <v>0</v>
      </c>
      <c r="I24" s="85">
        <v>0</v>
      </c>
      <c r="J24" s="85">
        <v>0</v>
      </c>
      <c r="K24" s="85">
        <f t="shared" si="0"/>
        <v>42638571</v>
      </c>
      <c r="L24" s="86">
        <f>42638570*7%+42638570</f>
        <v>45623269.899999999</v>
      </c>
    </row>
    <row r="25" spans="2:12" hidden="1" x14ac:dyDescent="0.25">
      <c r="B25" s="433" t="s">
        <v>247</v>
      </c>
      <c r="C25" s="85">
        <v>0</v>
      </c>
      <c r="D25" s="85">
        <v>0</v>
      </c>
      <c r="E25" s="85">
        <v>0</v>
      </c>
      <c r="F25" s="85">
        <v>14218251</v>
      </c>
      <c r="G25" s="85">
        <v>0</v>
      </c>
      <c r="H25" s="85">
        <v>0</v>
      </c>
      <c r="I25" s="85">
        <v>0</v>
      </c>
      <c r="J25" s="85">
        <v>0</v>
      </c>
      <c r="K25" s="85">
        <f t="shared" si="0"/>
        <v>14218251</v>
      </c>
      <c r="L25" s="86">
        <f>14218251*7%+14218251</f>
        <v>15213528.57</v>
      </c>
    </row>
    <row r="26" spans="2:12" hidden="1" x14ac:dyDescent="0.25">
      <c r="B26" s="433" t="s">
        <v>248</v>
      </c>
      <c r="C26" s="85">
        <v>0</v>
      </c>
      <c r="D26" s="85">
        <v>4148387</v>
      </c>
      <c r="E26" s="85">
        <v>1555195</v>
      </c>
      <c r="F26" s="85">
        <v>32750117</v>
      </c>
      <c r="G26" s="85">
        <v>0</v>
      </c>
      <c r="H26" s="85">
        <v>0</v>
      </c>
      <c r="I26" s="85">
        <v>0</v>
      </c>
      <c r="J26" s="85">
        <v>0</v>
      </c>
      <c r="K26" s="85">
        <f t="shared" si="0"/>
        <v>38453699</v>
      </c>
      <c r="L26" s="86">
        <f>38453699*7%+38453699</f>
        <v>41145457.93</v>
      </c>
    </row>
    <row r="27" spans="2:12" hidden="1" x14ac:dyDescent="0.25">
      <c r="B27" s="433" t="s">
        <v>249</v>
      </c>
      <c r="C27" s="85">
        <v>0</v>
      </c>
      <c r="D27" s="85">
        <v>5976961</v>
      </c>
      <c r="E27" s="85">
        <v>0</v>
      </c>
      <c r="F27" s="85">
        <v>34332505</v>
      </c>
      <c r="G27" s="85">
        <v>0</v>
      </c>
      <c r="H27" s="85">
        <v>0</v>
      </c>
      <c r="I27" s="85">
        <v>0</v>
      </c>
      <c r="J27" s="85">
        <v>0</v>
      </c>
      <c r="K27" s="85">
        <f t="shared" si="0"/>
        <v>40309466</v>
      </c>
      <c r="L27" s="86">
        <f>40309466*7%+40309466</f>
        <v>43131128.619999997</v>
      </c>
    </row>
    <row r="28" spans="2:12" hidden="1" x14ac:dyDescent="0.25">
      <c r="B28" s="433" t="s">
        <v>250</v>
      </c>
      <c r="C28" s="85">
        <v>0</v>
      </c>
      <c r="D28" s="85">
        <v>3332254</v>
      </c>
      <c r="E28" s="85">
        <v>182113</v>
      </c>
      <c r="F28" s="85">
        <v>49007467</v>
      </c>
      <c r="G28" s="85">
        <v>0</v>
      </c>
      <c r="H28" s="85">
        <v>0</v>
      </c>
      <c r="I28" s="85">
        <v>0</v>
      </c>
      <c r="J28" s="85">
        <v>0</v>
      </c>
      <c r="K28" s="85">
        <f t="shared" si="0"/>
        <v>52521834</v>
      </c>
      <c r="L28" s="86">
        <f>52521834*7%+52521834</f>
        <v>56198362.380000003</v>
      </c>
    </row>
    <row r="29" spans="2:12" hidden="1" x14ac:dyDescent="0.25">
      <c r="B29" s="433" t="s">
        <v>251</v>
      </c>
      <c r="C29" s="85">
        <v>0</v>
      </c>
      <c r="D29" s="85">
        <v>8012511</v>
      </c>
      <c r="E29" s="85">
        <v>197799</v>
      </c>
      <c r="F29" s="85">
        <v>68791735</v>
      </c>
      <c r="G29" s="85">
        <v>0</v>
      </c>
      <c r="H29" s="85">
        <v>0</v>
      </c>
      <c r="I29" s="85">
        <v>0</v>
      </c>
      <c r="J29" s="85">
        <v>0</v>
      </c>
      <c r="K29" s="85">
        <f t="shared" si="0"/>
        <v>77002045</v>
      </c>
      <c r="L29" s="86">
        <f>77002045*7%+77002045</f>
        <v>82392188.150000006</v>
      </c>
    </row>
    <row r="30" spans="2:12" hidden="1" x14ac:dyDescent="0.25">
      <c r="B30" s="433" t="s">
        <v>417</v>
      </c>
      <c r="C30" s="85">
        <v>32100000</v>
      </c>
      <c r="D30" s="85">
        <v>1815951</v>
      </c>
      <c r="E30" s="85">
        <v>1110992</v>
      </c>
      <c r="F30" s="85">
        <v>47866136</v>
      </c>
      <c r="G30" s="85">
        <v>0</v>
      </c>
      <c r="H30" s="85">
        <v>0</v>
      </c>
      <c r="I30" s="85">
        <v>0</v>
      </c>
      <c r="J30" s="85">
        <v>0</v>
      </c>
      <c r="K30" s="85">
        <f t="shared" si="0"/>
        <v>82893079</v>
      </c>
      <c r="L30" s="86">
        <f>82893079*7%+82893079</f>
        <v>88695594.530000001</v>
      </c>
    </row>
    <row r="31" spans="2:12" hidden="1" x14ac:dyDescent="0.25">
      <c r="B31" s="433" t="s">
        <v>1</v>
      </c>
      <c r="C31" s="85">
        <v>0</v>
      </c>
      <c r="D31" s="85">
        <v>524925</v>
      </c>
      <c r="E31" s="85">
        <v>99383</v>
      </c>
      <c r="F31" s="85">
        <v>27529356</v>
      </c>
      <c r="G31" s="85">
        <v>0</v>
      </c>
      <c r="H31" s="85">
        <v>0</v>
      </c>
      <c r="I31" s="85">
        <v>0</v>
      </c>
      <c r="J31" s="85">
        <v>0</v>
      </c>
      <c r="K31" s="85">
        <f t="shared" si="0"/>
        <v>28153664</v>
      </c>
      <c r="L31" s="86">
        <f>28153663*7%+28153663</f>
        <v>30124419.41</v>
      </c>
    </row>
    <row r="32" spans="2:12" hidden="1" x14ac:dyDescent="0.25">
      <c r="B32" s="433" t="s">
        <v>252</v>
      </c>
      <c r="C32" s="85">
        <v>0</v>
      </c>
      <c r="D32" s="85">
        <v>7372426</v>
      </c>
      <c r="E32" s="85">
        <v>0</v>
      </c>
      <c r="F32" s="85">
        <v>56978985</v>
      </c>
      <c r="G32" s="85">
        <v>0</v>
      </c>
      <c r="H32" s="85">
        <v>0</v>
      </c>
      <c r="I32" s="85">
        <v>0</v>
      </c>
      <c r="J32" s="85">
        <v>0</v>
      </c>
      <c r="K32" s="85">
        <f t="shared" si="0"/>
        <v>64351411</v>
      </c>
      <c r="L32" s="86">
        <f>64351411*7%+64351411</f>
        <v>68856009.769999996</v>
      </c>
    </row>
    <row r="33" spans="1:13" hidden="1" x14ac:dyDescent="0.25">
      <c r="B33" s="433" t="s">
        <v>402</v>
      </c>
      <c r="C33" s="85">
        <v>0</v>
      </c>
      <c r="D33" s="85">
        <v>7442891</v>
      </c>
      <c r="E33" s="85">
        <v>85065</v>
      </c>
      <c r="F33" s="85">
        <v>58543976</v>
      </c>
      <c r="G33" s="85">
        <v>0</v>
      </c>
      <c r="H33" s="85">
        <v>0</v>
      </c>
      <c r="I33" s="85">
        <v>0</v>
      </c>
      <c r="J33" s="85">
        <v>0</v>
      </c>
      <c r="K33" s="85">
        <f t="shared" si="0"/>
        <v>66071932</v>
      </c>
      <c r="L33" s="86">
        <f>66071932*7%+66071932</f>
        <v>70696967.239999995</v>
      </c>
    </row>
    <row r="34" spans="1:13" hidden="1" x14ac:dyDescent="0.25">
      <c r="B34" s="433" t="s">
        <v>403</v>
      </c>
      <c r="C34" s="85">
        <v>0</v>
      </c>
      <c r="D34" s="85">
        <v>1488673</v>
      </c>
      <c r="E34" s="85">
        <v>0</v>
      </c>
      <c r="F34" s="85">
        <v>175384855</v>
      </c>
      <c r="G34" s="85">
        <v>0</v>
      </c>
      <c r="H34" s="85">
        <v>0</v>
      </c>
      <c r="I34" s="85">
        <v>0</v>
      </c>
      <c r="J34" s="85">
        <v>0</v>
      </c>
      <c r="K34" s="85">
        <f t="shared" si="0"/>
        <v>176873528</v>
      </c>
      <c r="L34" s="86">
        <f>176873527*7%+176873527</f>
        <v>189254673.88999999</v>
      </c>
    </row>
    <row r="35" spans="1:13" hidden="1" x14ac:dyDescent="0.25">
      <c r="B35" s="433" t="s">
        <v>253</v>
      </c>
      <c r="C35" s="85">
        <v>0</v>
      </c>
      <c r="D35" s="85">
        <v>6065840</v>
      </c>
      <c r="E35" s="85">
        <v>6650324</v>
      </c>
      <c r="F35" s="85">
        <v>21981442</v>
      </c>
      <c r="G35" s="85">
        <v>0</v>
      </c>
      <c r="H35" s="85">
        <v>0</v>
      </c>
      <c r="I35" s="85">
        <v>0</v>
      </c>
      <c r="J35" s="85">
        <v>0</v>
      </c>
      <c r="K35" s="85">
        <f t="shared" si="0"/>
        <v>34697606</v>
      </c>
      <c r="L35" s="86">
        <f>34697606*7%+34697606</f>
        <v>37126438.420000002</v>
      </c>
    </row>
    <row r="36" spans="1:13" hidden="1" x14ac:dyDescent="0.25">
      <c r="B36" s="433" t="s">
        <v>418</v>
      </c>
      <c r="C36" s="85">
        <v>0</v>
      </c>
      <c r="D36" s="85">
        <v>0</v>
      </c>
      <c r="E36" s="85">
        <v>0</v>
      </c>
      <c r="F36" s="85">
        <v>0</v>
      </c>
      <c r="G36" s="85">
        <v>64200000</v>
      </c>
      <c r="H36" s="85">
        <v>114139085</v>
      </c>
      <c r="I36" s="85">
        <v>856000000</v>
      </c>
      <c r="J36" s="85">
        <v>406092530</v>
      </c>
      <c r="K36" s="85">
        <f t="shared" si="0"/>
        <v>1440431615</v>
      </c>
      <c r="L36" s="86"/>
    </row>
    <row r="37" spans="1:13" s="81" customFormat="1" ht="25.5" hidden="1" customHeight="1" x14ac:dyDescent="0.25">
      <c r="A37" s="226"/>
      <c r="B37" s="434" t="s">
        <v>404</v>
      </c>
      <c r="C37" s="87">
        <f t="shared" ref="C37:K37" si="1">SUM(C11:C36)</f>
        <v>2657047559</v>
      </c>
      <c r="D37" s="87">
        <f t="shared" si="1"/>
        <v>225930641</v>
      </c>
      <c r="E37" s="87">
        <f t="shared" si="1"/>
        <v>41762347</v>
      </c>
      <c r="F37" s="87">
        <f t="shared" si="1"/>
        <v>1786853852</v>
      </c>
      <c r="G37" s="87">
        <f t="shared" si="1"/>
        <v>64200000</v>
      </c>
      <c r="H37" s="87">
        <f t="shared" si="1"/>
        <v>114139085</v>
      </c>
      <c r="I37" s="87">
        <f t="shared" si="1"/>
        <v>856000000</v>
      </c>
      <c r="J37" s="87">
        <f t="shared" si="1"/>
        <v>406092530</v>
      </c>
      <c r="K37" s="87">
        <f t="shared" si="1"/>
        <v>6152026014</v>
      </c>
      <c r="L37" s="88"/>
    </row>
    <row r="38" spans="1:13" hidden="1" x14ac:dyDescent="0.25"/>
    <row r="39" spans="1:13" hidden="1" x14ac:dyDescent="0.25">
      <c r="C39" s="80"/>
      <c r="D39" s="80"/>
      <c r="E39" s="80"/>
      <c r="F39" s="80"/>
      <c r="G39" s="80"/>
      <c r="H39" s="80"/>
      <c r="I39" s="80"/>
      <c r="J39" s="80"/>
      <c r="K39" s="80"/>
    </row>
    <row r="40" spans="1:13" hidden="1" x14ac:dyDescent="0.25">
      <c r="C40" s="80"/>
      <c r="D40" s="80"/>
      <c r="E40" s="80"/>
      <c r="F40" s="80"/>
      <c r="G40" s="80"/>
      <c r="H40" s="80"/>
      <c r="I40" s="80"/>
      <c r="J40" s="80"/>
      <c r="K40" s="80"/>
    </row>
    <row r="41" spans="1:13" hidden="1" x14ac:dyDescent="0.25">
      <c r="C41" s="80"/>
      <c r="D41" s="80"/>
      <c r="E41" s="80"/>
      <c r="F41" s="80"/>
      <c r="G41" s="80"/>
      <c r="H41" s="80"/>
      <c r="I41" s="80"/>
      <c r="J41" s="80"/>
      <c r="K41" s="80"/>
    </row>
    <row r="42" spans="1:13" hidden="1" x14ac:dyDescent="0.25"/>
    <row r="43" spans="1:13" ht="26.1" customHeight="1" x14ac:dyDescent="0.25">
      <c r="A43" s="772" t="s">
        <v>871</v>
      </c>
      <c r="B43" s="772"/>
      <c r="C43" s="772"/>
      <c r="D43" s="772"/>
    </row>
    <row r="44" spans="1:13" x14ac:dyDescent="0.25">
      <c r="C44" s="80"/>
      <c r="D44" s="80"/>
      <c r="E44" s="80"/>
      <c r="F44" s="80"/>
      <c r="G44" s="80"/>
      <c r="H44" s="80"/>
      <c r="I44" s="80"/>
      <c r="J44" s="80"/>
      <c r="K44" s="80"/>
    </row>
    <row r="45" spans="1:13" x14ac:dyDescent="0.25">
      <c r="C45" s="80"/>
      <c r="D45" s="80"/>
      <c r="E45" s="80"/>
      <c r="F45" s="80"/>
      <c r="G45" s="80"/>
      <c r="H45" s="80"/>
      <c r="I45" s="80"/>
      <c r="J45" s="80"/>
      <c r="K45" s="80"/>
    </row>
    <row r="47" spans="1:13" ht="66" customHeight="1" x14ac:dyDescent="0.3">
      <c r="A47" s="435" t="s">
        <v>869</v>
      </c>
      <c r="B47" s="435" t="s">
        <v>425</v>
      </c>
      <c r="C47" s="435" t="s">
        <v>855</v>
      </c>
      <c r="D47" s="435" t="s">
        <v>856</v>
      </c>
      <c r="E47" s="435" t="s">
        <v>870</v>
      </c>
      <c r="F47" s="435" t="s">
        <v>411</v>
      </c>
      <c r="G47" s="435" t="s">
        <v>857</v>
      </c>
      <c r="H47" s="435" t="s">
        <v>413</v>
      </c>
      <c r="I47" s="435" t="s">
        <v>858</v>
      </c>
      <c r="J47" s="435" t="s">
        <v>744</v>
      </c>
      <c r="K47" s="435" t="s">
        <v>415</v>
      </c>
      <c r="L47" s="194"/>
      <c r="M47" s="194"/>
    </row>
    <row r="48" spans="1:13" x14ac:dyDescent="0.25">
      <c r="A48" s="438">
        <v>1</v>
      </c>
      <c r="B48" s="439" t="s">
        <v>859</v>
      </c>
      <c r="C48" s="545">
        <v>0</v>
      </c>
      <c r="D48" s="440">
        <v>2886506.9473109641</v>
      </c>
      <c r="E48" s="440">
        <v>22780244.539024111</v>
      </c>
      <c r="F48" s="440">
        <f>+M48*1300000</f>
        <v>3900000</v>
      </c>
      <c r="G48" s="440">
        <v>763066.62897065177</v>
      </c>
      <c r="H48" s="440">
        <v>197168728.60119</v>
      </c>
      <c r="I48" s="440">
        <v>1102337.4169908897</v>
      </c>
      <c r="J48" s="440">
        <v>2366012.5035232217</v>
      </c>
      <c r="K48" s="440">
        <f>SUM(C48:J48)</f>
        <v>230966896.63700983</v>
      </c>
      <c r="L48" s="227">
        <f>SUM(C48:J48)</f>
        <v>230966896.63700983</v>
      </c>
      <c r="M48" s="79">
        <v>3</v>
      </c>
    </row>
    <row r="49" spans="1:13" x14ac:dyDescent="0.25">
      <c r="A49" s="438">
        <v>2</v>
      </c>
      <c r="B49" s="439" t="s">
        <v>240</v>
      </c>
      <c r="C49" s="545">
        <v>0</v>
      </c>
      <c r="D49" s="440">
        <v>62818794.012156084</v>
      </c>
      <c r="E49" s="440">
        <v>24010390.550661862</v>
      </c>
      <c r="F49" s="440">
        <f t="shared" ref="F49:F72" si="2">+M49*1300000</f>
        <v>5200000</v>
      </c>
      <c r="G49" s="440">
        <v>2314347.7603693064</v>
      </c>
      <c r="H49" s="440">
        <v>480301922.99991983</v>
      </c>
      <c r="I49" s="440">
        <v>243640960.2265822</v>
      </c>
      <c r="J49" s="440">
        <v>6359108.929655984</v>
      </c>
      <c r="K49" s="440">
        <f t="shared" ref="K49:K72" si="3">SUM(C49:J49)</f>
        <v>824645524.47934532</v>
      </c>
      <c r="M49" s="79">
        <v>4</v>
      </c>
    </row>
    <row r="50" spans="1:13" x14ac:dyDescent="0.25">
      <c r="A50" s="438">
        <v>3</v>
      </c>
      <c r="B50" s="439" t="s">
        <v>241</v>
      </c>
      <c r="C50" s="545">
        <v>0</v>
      </c>
      <c r="D50" s="440">
        <v>1123779.0197556254</v>
      </c>
      <c r="E50" s="440">
        <v>8417974.3813891355</v>
      </c>
      <c r="F50" s="440">
        <f t="shared" si="2"/>
        <v>2600000</v>
      </c>
      <c r="G50" s="440">
        <v>3768456.8077918598</v>
      </c>
      <c r="H50" s="440">
        <v>77659561.601539999</v>
      </c>
      <c r="I50" s="440">
        <v>71350686.368923783</v>
      </c>
      <c r="J50" s="440">
        <v>3895929.5439652735</v>
      </c>
      <c r="K50" s="440">
        <f t="shared" si="3"/>
        <v>168816387.72336566</v>
      </c>
      <c r="M50" s="79">
        <v>2</v>
      </c>
    </row>
    <row r="51" spans="1:13" x14ac:dyDescent="0.25">
      <c r="A51" s="438">
        <v>4</v>
      </c>
      <c r="B51" s="439" t="s">
        <v>239</v>
      </c>
      <c r="C51" s="545">
        <v>0</v>
      </c>
      <c r="D51" s="440">
        <v>0</v>
      </c>
      <c r="E51" s="440">
        <v>5383730.7947795428</v>
      </c>
      <c r="F51" s="440">
        <f t="shared" si="2"/>
        <v>2600000</v>
      </c>
      <c r="G51" s="440">
        <v>174939.80359010678</v>
      </c>
      <c r="H51" s="440">
        <v>20751311.371259999</v>
      </c>
      <c r="I51" s="440">
        <v>8950638.7247535978</v>
      </c>
      <c r="J51" s="440">
        <v>3331199.6817142549</v>
      </c>
      <c r="K51" s="440">
        <f t="shared" si="3"/>
        <v>41191820.3760975</v>
      </c>
      <c r="M51" s="79">
        <v>2</v>
      </c>
    </row>
    <row r="52" spans="1:13" x14ac:dyDescent="0.25">
      <c r="A52" s="438">
        <v>5</v>
      </c>
      <c r="B52" s="439" t="s">
        <v>860</v>
      </c>
      <c r="C52" s="545">
        <v>0</v>
      </c>
      <c r="D52" s="440">
        <v>144030648.48552659</v>
      </c>
      <c r="E52" s="440">
        <v>19775197.221075408</v>
      </c>
      <c r="F52" s="440">
        <f t="shared" si="2"/>
        <v>2600000</v>
      </c>
      <c r="G52" s="440">
        <v>174939.80359010678</v>
      </c>
      <c r="H52" s="440">
        <v>48036293.577889994</v>
      </c>
      <c r="I52" s="440">
        <v>0</v>
      </c>
      <c r="J52" s="440">
        <v>4345903.0578934615</v>
      </c>
      <c r="K52" s="440">
        <f t="shared" si="3"/>
        <v>218962982.14597559</v>
      </c>
      <c r="M52" s="79">
        <v>2</v>
      </c>
    </row>
    <row r="53" spans="1:13" x14ac:dyDescent="0.25">
      <c r="A53" s="438">
        <v>6</v>
      </c>
      <c r="B53" s="439" t="s">
        <v>861</v>
      </c>
      <c r="C53" s="545">
        <v>0</v>
      </c>
      <c r="D53" s="440">
        <v>4665061.0826261211</v>
      </c>
      <c r="E53" s="440">
        <v>143398507.92622244</v>
      </c>
      <c r="F53" s="440">
        <f t="shared" si="2"/>
        <v>9100000</v>
      </c>
      <c r="G53" s="440">
        <v>19165483.91666786</v>
      </c>
      <c r="H53" s="440">
        <v>1228313904.5621941</v>
      </c>
      <c r="I53" s="440">
        <v>147238204.73401615</v>
      </c>
      <c r="J53" s="440">
        <v>22078395.570816159</v>
      </c>
      <c r="K53" s="440">
        <f t="shared" si="3"/>
        <v>1573959557.7925429</v>
      </c>
      <c r="M53" s="79">
        <v>7</v>
      </c>
    </row>
    <row r="54" spans="1:13" x14ac:dyDescent="0.25">
      <c r="A54" s="438">
        <v>7</v>
      </c>
      <c r="B54" s="439" t="s">
        <v>862</v>
      </c>
      <c r="C54" s="545">
        <v>0</v>
      </c>
      <c r="D54" s="440">
        <v>4794836.847252734</v>
      </c>
      <c r="E54" s="440">
        <v>13948047.991948443</v>
      </c>
      <c r="F54" s="440">
        <f t="shared" si="2"/>
        <v>2600000</v>
      </c>
      <c r="G54" s="440">
        <v>954494.09481811314</v>
      </c>
      <c r="H54" s="440">
        <v>59997718.240850009</v>
      </c>
      <c r="I54" s="440">
        <v>0</v>
      </c>
      <c r="J54" s="440">
        <v>3895929.5439652735</v>
      </c>
      <c r="K54" s="440">
        <f t="shared" si="3"/>
        <v>86191026.718834579</v>
      </c>
      <c r="M54" s="79">
        <v>2</v>
      </c>
    </row>
    <row r="55" spans="1:13" x14ac:dyDescent="0.25">
      <c r="A55" s="438">
        <v>8</v>
      </c>
      <c r="B55" s="439" t="s">
        <v>244</v>
      </c>
      <c r="C55" s="545">
        <v>0</v>
      </c>
      <c r="D55" s="440">
        <v>0</v>
      </c>
      <c r="E55" s="440">
        <v>0</v>
      </c>
      <c r="F55" s="440">
        <f t="shared" si="2"/>
        <v>2600000</v>
      </c>
      <c r="G55" s="440">
        <v>135237.15252027876</v>
      </c>
      <c r="H55" s="440">
        <v>42316061.638530008</v>
      </c>
      <c r="I55" s="440">
        <v>0</v>
      </c>
      <c r="J55" s="440">
        <v>3018316.2432247777</v>
      </c>
      <c r="K55" s="440">
        <f t="shared" si="3"/>
        <v>48069615.034275062</v>
      </c>
      <c r="M55" s="79">
        <v>2</v>
      </c>
    </row>
    <row r="56" spans="1:13" x14ac:dyDescent="0.25">
      <c r="A56" s="438">
        <v>9</v>
      </c>
      <c r="B56" s="439" t="s">
        <v>863</v>
      </c>
      <c r="C56" s="545">
        <v>0</v>
      </c>
      <c r="D56" s="440">
        <v>0</v>
      </c>
      <c r="E56" s="440">
        <v>0</v>
      </c>
      <c r="F56" s="440">
        <f t="shared" si="2"/>
        <v>2600000</v>
      </c>
      <c r="G56" s="440">
        <v>174939.80359010678</v>
      </c>
      <c r="H56" s="440">
        <v>18989795.064760003</v>
      </c>
      <c r="I56" s="440">
        <v>0</v>
      </c>
      <c r="J56" s="440">
        <v>3331199.6817142549</v>
      </c>
      <c r="K56" s="440">
        <f t="shared" si="3"/>
        <v>25095934.550064366</v>
      </c>
      <c r="M56" s="79">
        <v>2</v>
      </c>
    </row>
    <row r="57" spans="1:13" x14ac:dyDescent="0.25">
      <c r="A57" s="438">
        <v>10</v>
      </c>
      <c r="B57" s="439" t="s">
        <v>243</v>
      </c>
      <c r="C57" s="545">
        <v>1220040232.848913</v>
      </c>
      <c r="D57" s="440">
        <v>4103143.5030423771</v>
      </c>
      <c r="E57" s="440">
        <v>932805641.60010958</v>
      </c>
      <c r="F57" s="440">
        <f t="shared" si="2"/>
        <v>14300000</v>
      </c>
      <c r="G57" s="440">
        <v>3364328.0887854742</v>
      </c>
      <c r="H57" s="440">
        <v>1021068981.5023097</v>
      </c>
      <c r="I57" s="440">
        <v>85668138.378888249</v>
      </c>
      <c r="J57" s="440">
        <v>12110225.736376744</v>
      </c>
      <c r="K57" s="440">
        <f t="shared" si="3"/>
        <v>3293460691.6584253</v>
      </c>
      <c r="M57" s="79">
        <v>11</v>
      </c>
    </row>
    <row r="58" spans="1:13" x14ac:dyDescent="0.25">
      <c r="A58" s="438">
        <v>11</v>
      </c>
      <c r="B58" s="439" t="s">
        <v>864</v>
      </c>
      <c r="C58" s="545">
        <v>3428333453.6763344</v>
      </c>
      <c r="D58" s="440">
        <v>0</v>
      </c>
      <c r="E58" s="440">
        <v>144959803.27055115</v>
      </c>
      <c r="F58" s="440">
        <f t="shared" si="2"/>
        <v>10400000</v>
      </c>
      <c r="G58" s="440">
        <v>122911975.27000931</v>
      </c>
      <c r="H58" s="440">
        <v>162298558.11436999</v>
      </c>
      <c r="I58" s="440">
        <v>0</v>
      </c>
      <c r="J58" s="440">
        <v>499447237.65139782</v>
      </c>
      <c r="K58" s="440">
        <f t="shared" si="3"/>
        <v>4368351027.9826632</v>
      </c>
      <c r="M58" s="79">
        <v>8</v>
      </c>
    </row>
    <row r="59" spans="1:13" x14ac:dyDescent="0.25">
      <c r="A59" s="438">
        <v>12</v>
      </c>
      <c r="B59" s="439" t="s">
        <v>245</v>
      </c>
      <c r="C59" s="545">
        <v>0</v>
      </c>
      <c r="D59" s="440">
        <v>3161407.7048115162</v>
      </c>
      <c r="E59" s="440">
        <v>6183548.9894814221</v>
      </c>
      <c r="F59" s="440">
        <f t="shared" si="2"/>
        <v>3900000</v>
      </c>
      <c r="G59" s="440">
        <v>1013137.2789685291</v>
      </c>
      <c r="H59" s="440">
        <v>224927203.61581999</v>
      </c>
      <c r="I59" s="440">
        <v>0</v>
      </c>
      <c r="J59" s="440">
        <v>3895929.5439652735</v>
      </c>
      <c r="K59" s="440">
        <f t="shared" si="3"/>
        <v>243081227.13304675</v>
      </c>
      <c r="M59" s="79">
        <v>3</v>
      </c>
    </row>
    <row r="60" spans="1:13" x14ac:dyDescent="0.25">
      <c r="A60" s="438">
        <v>13</v>
      </c>
      <c r="B60" s="439" t="s">
        <v>865</v>
      </c>
      <c r="C60" s="545">
        <v>0</v>
      </c>
      <c r="D60" s="440">
        <v>0</v>
      </c>
      <c r="E60" s="440">
        <v>4194042.9554680269</v>
      </c>
      <c r="F60" s="440">
        <f t="shared" si="2"/>
        <v>2600000</v>
      </c>
      <c r="G60" s="440">
        <v>621385.43877784163</v>
      </c>
      <c r="H60" s="440">
        <v>57668217.831040017</v>
      </c>
      <c r="I60" s="440">
        <v>20097362.796220928</v>
      </c>
      <c r="J60" s="440">
        <v>9463711.310462147</v>
      </c>
      <c r="K60" s="440">
        <f t="shared" si="3"/>
        <v>94644720.331968963</v>
      </c>
      <c r="M60" s="79">
        <v>2</v>
      </c>
    </row>
    <row r="61" spans="1:13" x14ac:dyDescent="0.25">
      <c r="A61" s="438">
        <v>14</v>
      </c>
      <c r="B61" s="439" t="s">
        <v>246</v>
      </c>
      <c r="C61" s="545">
        <v>0</v>
      </c>
      <c r="D61" s="440">
        <v>5836350.0831804173</v>
      </c>
      <c r="E61" s="440">
        <v>10846363.706257861</v>
      </c>
      <c r="F61" s="440">
        <f t="shared" si="2"/>
        <v>2600000</v>
      </c>
      <c r="G61" s="440">
        <v>1025936.6411814938</v>
      </c>
      <c r="H61" s="440">
        <v>98867557.607489988</v>
      </c>
      <c r="I61" s="440">
        <v>0</v>
      </c>
      <c r="J61" s="440">
        <v>3594775.7709525041</v>
      </c>
      <c r="K61" s="440">
        <f t="shared" si="3"/>
        <v>122770983.80906227</v>
      </c>
      <c r="M61" s="79">
        <v>2</v>
      </c>
    </row>
    <row r="62" spans="1:13" x14ac:dyDescent="0.25">
      <c r="A62" s="438">
        <v>15</v>
      </c>
      <c r="B62" s="439" t="s">
        <v>247</v>
      </c>
      <c r="C62" s="545">
        <v>0</v>
      </c>
      <c r="D62" s="440">
        <v>0</v>
      </c>
      <c r="E62" s="440">
        <v>61098.873267057854</v>
      </c>
      <c r="F62" s="440">
        <f t="shared" si="2"/>
        <v>2600000</v>
      </c>
      <c r="G62" s="440">
        <v>174939.80359010678</v>
      </c>
      <c r="H62" s="440">
        <v>17740706.631219994</v>
      </c>
      <c r="I62" s="440">
        <v>1111227.7283286862</v>
      </c>
      <c r="J62" s="440">
        <v>3895929.5439652735</v>
      </c>
      <c r="K62" s="440">
        <f t="shared" si="3"/>
        <v>25583902.580371119</v>
      </c>
      <c r="M62" s="79">
        <v>2</v>
      </c>
    </row>
    <row r="63" spans="1:13" x14ac:dyDescent="0.25">
      <c r="A63" s="438">
        <v>16</v>
      </c>
      <c r="B63" s="439" t="s">
        <v>248</v>
      </c>
      <c r="C63" s="545">
        <v>0</v>
      </c>
      <c r="D63" s="440">
        <v>3412522.7873677975</v>
      </c>
      <c r="E63" s="440">
        <v>15517126.737163037</v>
      </c>
      <c r="F63" s="440">
        <f t="shared" si="2"/>
        <v>3900000</v>
      </c>
      <c r="G63" s="440">
        <v>1963737.774190187</v>
      </c>
      <c r="H63" s="440">
        <v>113186339.57258998</v>
      </c>
      <c r="I63" s="440">
        <v>67649020.588657454</v>
      </c>
      <c r="J63" s="440">
        <v>5097901.3074612115</v>
      </c>
      <c r="K63" s="440">
        <f t="shared" si="3"/>
        <v>210726648.76742965</v>
      </c>
      <c r="M63" s="79">
        <v>3</v>
      </c>
    </row>
    <row r="64" spans="1:13" x14ac:dyDescent="0.25">
      <c r="A64" s="438">
        <v>17</v>
      </c>
      <c r="B64" s="439" t="s">
        <v>249</v>
      </c>
      <c r="C64" s="545">
        <v>0</v>
      </c>
      <c r="D64" s="440">
        <v>3576088.8270056997</v>
      </c>
      <c r="E64" s="440">
        <v>51601028.16421748</v>
      </c>
      <c r="F64" s="440">
        <f t="shared" si="2"/>
        <v>2600000</v>
      </c>
      <c r="G64" s="440">
        <v>203476.09747816093</v>
      </c>
      <c r="H64" s="440">
        <v>85474107.467130005</v>
      </c>
      <c r="I64" s="440">
        <v>235228193.91445151</v>
      </c>
      <c r="J64" s="440">
        <v>3647431.7112827194</v>
      </c>
      <c r="K64" s="440">
        <f t="shared" si="3"/>
        <v>382330326.18156558</v>
      </c>
      <c r="M64" s="79">
        <v>2</v>
      </c>
    </row>
    <row r="65" spans="1:15" x14ac:dyDescent="0.25">
      <c r="A65" s="438">
        <v>18</v>
      </c>
      <c r="B65" s="439" t="s">
        <v>250</v>
      </c>
      <c r="C65" s="545">
        <v>0</v>
      </c>
      <c r="D65" s="440">
        <v>2108216.5876169032</v>
      </c>
      <c r="E65" s="440">
        <v>34024987.991661824</v>
      </c>
      <c r="F65" s="440">
        <f t="shared" si="2"/>
        <v>3900000</v>
      </c>
      <c r="G65" s="440">
        <v>904383.27438153734</v>
      </c>
      <c r="H65" s="440">
        <v>265566936.34315994</v>
      </c>
      <c r="I65" s="440">
        <v>0</v>
      </c>
      <c r="J65" s="440">
        <v>4033366.7657938479</v>
      </c>
      <c r="K65" s="440">
        <f t="shared" si="3"/>
        <v>310537890.96261406</v>
      </c>
      <c r="M65" s="79">
        <v>3</v>
      </c>
    </row>
    <row r="66" spans="1:15" x14ac:dyDescent="0.25">
      <c r="A66" s="438">
        <v>19</v>
      </c>
      <c r="B66" s="439" t="s">
        <v>251</v>
      </c>
      <c r="C66" s="545">
        <v>0</v>
      </c>
      <c r="D66" s="440">
        <v>4918333.3405771134</v>
      </c>
      <c r="E66" s="440">
        <v>0</v>
      </c>
      <c r="F66" s="440">
        <f t="shared" si="2"/>
        <v>2600000</v>
      </c>
      <c r="G66" s="440">
        <v>401780.14198888611</v>
      </c>
      <c r="H66" s="440">
        <v>60670325.865850031</v>
      </c>
      <c r="I66" s="440">
        <v>53235575.234006479</v>
      </c>
      <c r="J66" s="440">
        <v>4346250.204283325</v>
      </c>
      <c r="K66" s="440">
        <f t="shared" si="3"/>
        <v>126172264.78670584</v>
      </c>
      <c r="M66" s="79">
        <v>2</v>
      </c>
    </row>
    <row r="67" spans="1:15" x14ac:dyDescent="0.25">
      <c r="A67" s="438">
        <v>20</v>
      </c>
      <c r="B67" s="439" t="s">
        <v>866</v>
      </c>
      <c r="C67" s="545">
        <v>0</v>
      </c>
      <c r="D67" s="440">
        <v>1751224.0127089142</v>
      </c>
      <c r="E67" s="440">
        <v>4224366.379469499</v>
      </c>
      <c r="F67" s="440">
        <f t="shared" si="2"/>
        <v>3900000</v>
      </c>
      <c r="G67" s="440">
        <v>1654627.6751575018</v>
      </c>
      <c r="H67" s="440">
        <v>1174292867.30601</v>
      </c>
      <c r="I67" s="440">
        <v>2161687.2024253984</v>
      </c>
      <c r="J67" s="440">
        <v>6479426.5146496734</v>
      </c>
      <c r="K67" s="440">
        <f t="shared" si="3"/>
        <v>1194464199.090421</v>
      </c>
      <c r="M67" s="79">
        <v>3</v>
      </c>
    </row>
    <row r="68" spans="1:15" x14ac:dyDescent="0.25">
      <c r="A68" s="438">
        <v>21</v>
      </c>
      <c r="B68" s="439" t="s">
        <v>1</v>
      </c>
      <c r="C68" s="545">
        <v>0</v>
      </c>
      <c r="D68" s="440">
        <v>378998.91612504137</v>
      </c>
      <c r="E68" s="440">
        <v>19550837.121719833</v>
      </c>
      <c r="F68" s="440">
        <f t="shared" si="2"/>
        <v>2600000</v>
      </c>
      <c r="G68" s="440">
        <v>486148.28625756287</v>
      </c>
      <c r="H68" s="440">
        <v>196332527.14440998</v>
      </c>
      <c r="I68" s="440">
        <v>11288568.636833703</v>
      </c>
      <c r="J68" s="440">
        <v>3895929.5439652735</v>
      </c>
      <c r="K68" s="440">
        <f t="shared" si="3"/>
        <v>234533009.64931139</v>
      </c>
      <c r="M68" s="79">
        <v>2</v>
      </c>
    </row>
    <row r="69" spans="1:15" x14ac:dyDescent="0.25">
      <c r="A69" s="438">
        <v>22</v>
      </c>
      <c r="B69" s="439" t="s">
        <v>252</v>
      </c>
      <c r="C69" s="545">
        <v>0</v>
      </c>
      <c r="D69" s="440">
        <v>4574167.6246609828</v>
      </c>
      <c r="E69" s="440">
        <v>5858896.5585055742</v>
      </c>
      <c r="F69" s="440">
        <f t="shared" si="2"/>
        <v>2600000</v>
      </c>
      <c r="G69" s="440">
        <v>796987.13087460934</v>
      </c>
      <c r="H69" s="440">
        <v>36598592.753140002</v>
      </c>
      <c r="I69" s="440">
        <v>5291809.7799780415</v>
      </c>
      <c r="J69" s="440">
        <v>3797842.6201560143</v>
      </c>
      <c r="K69" s="440">
        <f t="shared" si="3"/>
        <v>59518296.467315227</v>
      </c>
      <c r="M69" s="79">
        <v>2</v>
      </c>
    </row>
    <row r="70" spans="1:15" x14ac:dyDescent="0.25">
      <c r="A70" s="438">
        <v>23</v>
      </c>
      <c r="B70" s="439" t="s">
        <v>867</v>
      </c>
      <c r="C70" s="545">
        <v>0</v>
      </c>
      <c r="D70" s="440">
        <v>4506649.4300722517</v>
      </c>
      <c r="E70" s="440">
        <v>22648578.591483496</v>
      </c>
      <c r="F70" s="440">
        <f t="shared" si="2"/>
        <v>3900000</v>
      </c>
      <c r="G70" s="440">
        <v>1980898.1347181161</v>
      </c>
      <c r="H70" s="440">
        <v>80638606.76929</v>
      </c>
      <c r="I70" s="440">
        <v>12369040.624312587</v>
      </c>
      <c r="J70" s="440">
        <v>4033366.7657938479</v>
      </c>
      <c r="K70" s="440">
        <f t="shared" si="3"/>
        <v>130077140.3156703</v>
      </c>
      <c r="M70" s="79">
        <v>3</v>
      </c>
    </row>
    <row r="71" spans="1:15" x14ac:dyDescent="0.25">
      <c r="A71" s="438">
        <v>24</v>
      </c>
      <c r="B71" s="439" t="s">
        <v>868</v>
      </c>
      <c r="C71" s="545">
        <v>0</v>
      </c>
      <c r="D71" s="440">
        <v>890691.42842399108</v>
      </c>
      <c r="E71" s="440">
        <v>377483693.29694122</v>
      </c>
      <c r="F71" s="440">
        <f t="shared" si="2"/>
        <v>2600000</v>
      </c>
      <c r="G71" s="440">
        <v>556868.62004407891</v>
      </c>
      <c r="H71" s="440">
        <v>98362346.456119984</v>
      </c>
      <c r="I71" s="440">
        <v>229785545.56947282</v>
      </c>
      <c r="J71" s="440">
        <v>3468636.9035428287</v>
      </c>
      <c r="K71" s="440">
        <f t="shared" si="3"/>
        <v>713147782.27454495</v>
      </c>
      <c r="M71" s="79">
        <v>2</v>
      </c>
    </row>
    <row r="72" spans="1:15" x14ac:dyDescent="0.25">
      <c r="A72" s="438">
        <v>25</v>
      </c>
      <c r="B72" s="439" t="s">
        <v>253</v>
      </c>
      <c r="C72" s="545">
        <v>0</v>
      </c>
      <c r="D72" s="440">
        <v>56763833.514514893</v>
      </c>
      <c r="E72" s="440">
        <v>48252681.482042134</v>
      </c>
      <c r="F72" s="440">
        <f t="shared" si="2"/>
        <v>3900000</v>
      </c>
      <c r="G72" s="440">
        <v>3682078.0259442115</v>
      </c>
      <c r="H72" s="440">
        <v>202802947.43855006</v>
      </c>
      <c r="I72" s="440">
        <v>11288545.082949096</v>
      </c>
      <c r="J72" s="440">
        <v>3468636.9035428287</v>
      </c>
      <c r="K72" s="440">
        <f t="shared" si="3"/>
        <v>330158722.4475432</v>
      </c>
      <c r="M72" s="79">
        <v>3</v>
      </c>
    </row>
    <row r="73" spans="1:15" x14ac:dyDescent="0.25">
      <c r="A73" s="436"/>
      <c r="B73" s="436" t="s">
        <v>404</v>
      </c>
      <c r="C73" s="546">
        <f t="shared" ref="C73" si="4">SUM(C47:C72)</f>
        <v>4648373686.5252476</v>
      </c>
      <c r="D73" s="437">
        <f t="shared" ref="D73:J73" si="5">SUM(D48:D72)</f>
        <v>316301254.15473604</v>
      </c>
      <c r="E73" s="437">
        <f t="shared" si="5"/>
        <v>1915926789.1234403</v>
      </c>
      <c r="F73" s="437">
        <f>SUM(F48:F72)</f>
        <v>102700000</v>
      </c>
      <c r="G73" s="437">
        <f t="shared" si="5"/>
        <v>169368593.454256</v>
      </c>
      <c r="H73" s="437">
        <f t="shared" si="5"/>
        <v>6070032120.0766335</v>
      </c>
      <c r="I73" s="437">
        <f t="shared" si="5"/>
        <v>1207457543.0077918</v>
      </c>
      <c r="J73" s="437">
        <f t="shared" si="5"/>
        <v>627298593.55406392</v>
      </c>
      <c r="K73" s="437">
        <f>SUM(K48:K72)</f>
        <v>15057458579.896172</v>
      </c>
      <c r="M73" s="80"/>
      <c r="O73" s="80"/>
    </row>
    <row r="74" spans="1:15" x14ac:dyDescent="0.25">
      <c r="D74" s="227"/>
      <c r="I74" s="429"/>
      <c r="K74" s="227"/>
    </row>
  </sheetData>
  <autoFilter ref="A47:L47" xr:uid="{00000000-0009-0000-0000-000001000000}">
    <sortState xmlns:xlrd2="http://schemas.microsoft.com/office/spreadsheetml/2017/richdata2" ref="A48:M72">
      <sortCondition ref="B47"/>
    </sortState>
  </autoFilter>
  <mergeCells count="1">
    <mergeCell ref="A43:D43"/>
  </mergeCells>
  <pageMargins left="0.7" right="0.7" top="0.75" bottom="0.75" header="0.3" footer="0.3"/>
  <pageSetup paperSize="9" scale="74" fitToHeight="0" orientation="landscape" r:id="rId1"/>
  <headerFooter>
    <oddFooter>&amp;C_x000D_&amp;1#&amp;"Calibri"&amp;10&amp;K008000 DOCUMENTO PÚBLICO</oddFooter>
  </headerFooter>
  <ignoredErrors>
    <ignoredError sqref="K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B2:F13"/>
  <sheetViews>
    <sheetView zoomScaleNormal="100" workbookViewId="0">
      <selection activeCell="B2" sqref="B2:D2"/>
    </sheetView>
  </sheetViews>
  <sheetFormatPr baseColWidth="10" defaultColWidth="10.85546875" defaultRowHeight="15.75" x14ac:dyDescent="0.2"/>
  <cols>
    <col min="1" max="1" width="4.140625" style="196" customWidth="1"/>
    <col min="2" max="2" width="67.140625" style="196" customWidth="1"/>
    <col min="3" max="3" width="19.140625" style="196" customWidth="1"/>
    <col min="4" max="4" width="15.140625" style="198" bestFit="1" customWidth="1"/>
    <col min="5" max="5" width="30" style="198" customWidth="1"/>
    <col min="6" max="6" width="13" style="196" bestFit="1" customWidth="1"/>
    <col min="7" max="16384" width="10.85546875" style="196"/>
  </cols>
  <sheetData>
    <row r="2" spans="2:6" ht="33" customHeight="1" x14ac:dyDescent="0.2">
      <c r="B2" s="773" t="s">
        <v>700</v>
      </c>
      <c r="C2" s="773"/>
      <c r="D2" s="773"/>
      <c r="E2" s="230"/>
    </row>
    <row r="3" spans="2:6" ht="39" customHeight="1" x14ac:dyDescent="0.2">
      <c r="B3" s="197" t="s">
        <v>707</v>
      </c>
    </row>
    <row r="4" spans="2:6" ht="66" customHeight="1" x14ac:dyDescent="0.2">
      <c r="B4" s="204" t="s">
        <v>701</v>
      </c>
    </row>
    <row r="5" spans="2:6" ht="27" customHeight="1" x14ac:dyDescent="0.2">
      <c r="B5" s="204"/>
    </row>
    <row r="6" spans="2:6" ht="27.95" customHeight="1" x14ac:dyDescent="0.2">
      <c r="B6" s="776" t="s">
        <v>702</v>
      </c>
      <c r="C6" s="777"/>
      <c r="D6" s="777"/>
      <c r="E6" s="778"/>
    </row>
    <row r="7" spans="2:6" x14ac:dyDescent="0.2">
      <c r="B7" s="199"/>
      <c r="C7" s="199"/>
      <c r="D7" s="200"/>
      <c r="E7" s="200"/>
    </row>
    <row r="8" spans="2:6" s="197" customFormat="1" ht="63" x14ac:dyDescent="0.2">
      <c r="B8" s="205" t="s">
        <v>698</v>
      </c>
      <c r="C8" s="206" t="s">
        <v>699</v>
      </c>
      <c r="D8" s="207" t="s">
        <v>432</v>
      </c>
      <c r="E8" s="207" t="s">
        <v>697</v>
      </c>
    </row>
    <row r="9" spans="2:6" ht="51" customHeight="1" x14ac:dyDescent="0.2">
      <c r="B9" s="201" t="s">
        <v>703</v>
      </c>
      <c r="C9" s="202" t="s">
        <v>460</v>
      </c>
      <c r="D9" s="229">
        <v>509140789</v>
      </c>
      <c r="E9" s="229"/>
    </row>
    <row r="10" spans="2:6" ht="51" customHeight="1" x14ac:dyDescent="0.2">
      <c r="B10" s="201" t="s">
        <v>706</v>
      </c>
      <c r="C10" s="202" t="s">
        <v>447</v>
      </c>
      <c r="D10" s="229">
        <v>257355496</v>
      </c>
      <c r="E10" s="229"/>
    </row>
    <row r="11" spans="2:6" ht="189.95" customHeight="1" x14ac:dyDescent="0.2">
      <c r="B11" s="201" t="s">
        <v>742</v>
      </c>
      <c r="C11" s="203" t="s">
        <v>679</v>
      </c>
      <c r="D11" s="229">
        <v>845499500</v>
      </c>
      <c r="E11" s="232" t="s">
        <v>745</v>
      </c>
    </row>
    <row r="12" spans="2:6" ht="24" customHeight="1" x14ac:dyDescent="0.2">
      <c r="B12" s="774" t="s">
        <v>704</v>
      </c>
      <c r="C12" s="775"/>
      <c r="D12" s="208">
        <f>SUM(D9:D11)</f>
        <v>1611995785</v>
      </c>
      <c r="E12" s="231"/>
      <c r="F12" s="198"/>
    </row>
    <row r="13" spans="2:6" ht="24" customHeight="1" x14ac:dyDescent="0.2">
      <c r="B13" s="774" t="s">
        <v>705</v>
      </c>
      <c r="C13" s="775"/>
      <c r="D13" s="208">
        <f>+D12*7%</f>
        <v>112839704.95000002</v>
      </c>
      <c r="E13" s="231"/>
    </row>
  </sheetData>
  <mergeCells count="4">
    <mergeCell ref="B2:D2"/>
    <mergeCell ref="B12:C12"/>
    <mergeCell ref="B13:C13"/>
    <mergeCell ref="B6:E6"/>
  </mergeCells>
  <pageMargins left="0.7" right="0.7" top="0.75" bottom="0.75" header="0.3" footer="0.3"/>
  <pageSetup scale="77"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B1:D39"/>
  <sheetViews>
    <sheetView zoomScale="140" zoomScaleNormal="140" workbookViewId="0">
      <selection activeCell="B4" sqref="B4:D4"/>
    </sheetView>
  </sheetViews>
  <sheetFormatPr baseColWidth="10" defaultColWidth="10.85546875" defaultRowHeight="18" x14ac:dyDescent="0.25"/>
  <cols>
    <col min="1" max="1" width="6.42578125" style="213" customWidth="1"/>
    <col min="2" max="2" width="13.42578125" style="213" customWidth="1"/>
    <col min="3" max="3" width="45.7109375" style="213" customWidth="1"/>
    <col min="4" max="4" width="16.85546875" style="215" customWidth="1"/>
    <col min="5" max="16384" width="10.85546875" style="213"/>
  </cols>
  <sheetData>
    <row r="1" spans="2:4" s="196" customFormat="1" ht="15.75" x14ac:dyDescent="0.2">
      <c r="D1" s="200"/>
    </row>
    <row r="2" spans="2:4" s="196" customFormat="1" ht="15.75" x14ac:dyDescent="0.2">
      <c r="D2" s="200"/>
    </row>
    <row r="3" spans="2:4" s="196" customFormat="1" ht="15.75" x14ac:dyDescent="0.2">
      <c r="D3" s="200"/>
    </row>
    <row r="4" spans="2:4" s="196" customFormat="1" ht="33" customHeight="1" x14ac:dyDescent="0.2">
      <c r="B4" s="773" t="s">
        <v>737</v>
      </c>
      <c r="C4" s="773"/>
      <c r="D4" s="773"/>
    </row>
    <row r="5" spans="2:4" s="196" customFormat="1" ht="21.95" customHeight="1" x14ac:dyDescent="0.2">
      <c r="B5" s="780" t="s">
        <v>738</v>
      </c>
      <c r="C5" s="780"/>
      <c r="D5" s="780"/>
    </row>
    <row r="6" spans="2:4" s="196" customFormat="1" ht="51.95" customHeight="1" x14ac:dyDescent="0.2">
      <c r="B6" s="779" t="s">
        <v>701</v>
      </c>
      <c r="C6" s="779"/>
      <c r="D6" s="779"/>
    </row>
    <row r="7" spans="2:4" s="196" customFormat="1" ht="15.95" customHeight="1" x14ac:dyDescent="0.2">
      <c r="B7" s="209"/>
      <c r="C7" s="216"/>
      <c r="D7" s="217"/>
    </row>
    <row r="8" spans="2:4" s="196" customFormat="1" ht="27.95" customHeight="1" x14ac:dyDescent="0.2">
      <c r="B8" s="773" t="s">
        <v>739</v>
      </c>
      <c r="C8" s="773"/>
      <c r="D8" s="773"/>
    </row>
    <row r="9" spans="2:4" x14ac:dyDescent="0.25">
      <c r="B9" s="214"/>
    </row>
    <row r="10" spans="2:4" x14ac:dyDescent="0.25">
      <c r="B10" s="219" t="s">
        <v>696</v>
      </c>
      <c r="C10" s="219" t="s">
        <v>710</v>
      </c>
      <c r="D10" s="219" t="s">
        <v>711</v>
      </c>
    </row>
    <row r="11" spans="2:4" x14ac:dyDescent="0.25">
      <c r="B11" s="221">
        <v>1</v>
      </c>
      <c r="C11" s="220" t="s">
        <v>712</v>
      </c>
      <c r="D11" s="221">
        <v>5</v>
      </c>
    </row>
    <row r="12" spans="2:4" x14ac:dyDescent="0.25">
      <c r="B12" s="221">
        <v>2</v>
      </c>
      <c r="C12" s="220" t="s">
        <v>713</v>
      </c>
      <c r="D12" s="221">
        <v>5</v>
      </c>
    </row>
    <row r="13" spans="2:4" x14ac:dyDescent="0.25">
      <c r="B13" s="221">
        <v>3</v>
      </c>
      <c r="C13" s="220" t="s">
        <v>714</v>
      </c>
      <c r="D13" s="221">
        <v>1</v>
      </c>
    </row>
    <row r="14" spans="2:4" x14ac:dyDescent="0.25">
      <c r="B14" s="221">
        <v>4</v>
      </c>
      <c r="C14" s="220" t="s">
        <v>715</v>
      </c>
      <c r="D14" s="221">
        <v>1</v>
      </c>
    </row>
    <row r="15" spans="2:4" x14ac:dyDescent="0.25">
      <c r="B15" s="221">
        <v>5</v>
      </c>
      <c r="C15" s="220" t="s">
        <v>716</v>
      </c>
      <c r="D15" s="221">
        <v>1</v>
      </c>
    </row>
    <row r="16" spans="2:4" x14ac:dyDescent="0.25">
      <c r="B16" s="221">
        <v>6</v>
      </c>
      <c r="C16" s="220" t="s">
        <v>717</v>
      </c>
      <c r="D16" s="221">
        <v>1</v>
      </c>
    </row>
    <row r="17" spans="2:4" x14ac:dyDescent="0.25">
      <c r="B17" s="221">
        <v>7</v>
      </c>
      <c r="C17" s="220" t="s">
        <v>718</v>
      </c>
      <c r="D17" s="221">
        <v>1</v>
      </c>
    </row>
    <row r="18" spans="2:4" x14ac:dyDescent="0.25">
      <c r="B18" s="221">
        <v>8</v>
      </c>
      <c r="C18" s="220" t="s">
        <v>719</v>
      </c>
      <c r="D18" s="221">
        <v>1</v>
      </c>
    </row>
    <row r="19" spans="2:4" x14ac:dyDescent="0.25">
      <c r="B19" s="221">
        <v>9</v>
      </c>
      <c r="C19" s="220" t="s">
        <v>720</v>
      </c>
      <c r="D19" s="221">
        <v>1</v>
      </c>
    </row>
    <row r="20" spans="2:4" x14ac:dyDescent="0.25">
      <c r="B20" s="221">
        <v>10</v>
      </c>
      <c r="C20" s="220" t="s">
        <v>721</v>
      </c>
      <c r="D20" s="221">
        <v>1</v>
      </c>
    </row>
    <row r="21" spans="2:4" x14ac:dyDescent="0.25">
      <c r="B21" s="221">
        <v>11</v>
      </c>
      <c r="C21" s="220" t="s">
        <v>722</v>
      </c>
      <c r="D21" s="221">
        <v>1</v>
      </c>
    </row>
    <row r="22" spans="2:4" x14ac:dyDescent="0.25">
      <c r="B22" s="221">
        <v>12</v>
      </c>
      <c r="C22" s="220" t="s">
        <v>723</v>
      </c>
      <c r="D22" s="221">
        <v>1</v>
      </c>
    </row>
    <row r="23" spans="2:4" x14ac:dyDescent="0.25">
      <c r="B23" s="221">
        <v>13</v>
      </c>
      <c r="C23" s="220" t="s">
        <v>724</v>
      </c>
      <c r="D23" s="221">
        <v>1</v>
      </c>
    </row>
    <row r="24" spans="2:4" x14ac:dyDescent="0.25">
      <c r="B24" s="221">
        <v>14</v>
      </c>
      <c r="C24" s="220" t="s">
        <v>725</v>
      </c>
      <c r="D24" s="221">
        <v>1</v>
      </c>
    </row>
    <row r="25" spans="2:4" x14ac:dyDescent="0.25">
      <c r="B25" s="221">
        <v>15</v>
      </c>
      <c r="C25" s="220" t="s">
        <v>726</v>
      </c>
      <c r="D25" s="221">
        <v>1</v>
      </c>
    </row>
    <row r="26" spans="2:4" x14ac:dyDescent="0.25">
      <c r="B26" s="221">
        <v>16</v>
      </c>
      <c r="C26" s="220" t="s">
        <v>727</v>
      </c>
      <c r="D26" s="221">
        <v>1</v>
      </c>
    </row>
    <row r="27" spans="2:4" x14ac:dyDescent="0.25">
      <c r="B27" s="221">
        <v>17</v>
      </c>
      <c r="C27" s="220" t="s">
        <v>728</v>
      </c>
      <c r="D27" s="221">
        <v>1</v>
      </c>
    </row>
    <row r="28" spans="2:4" x14ac:dyDescent="0.25">
      <c r="B28" s="221">
        <v>18</v>
      </c>
      <c r="C28" s="220" t="s">
        <v>729</v>
      </c>
      <c r="D28" s="221">
        <v>1</v>
      </c>
    </row>
    <row r="29" spans="2:4" x14ac:dyDescent="0.25">
      <c r="B29" s="221">
        <v>19</v>
      </c>
      <c r="C29" s="220" t="s">
        <v>730</v>
      </c>
      <c r="D29" s="221">
        <v>1</v>
      </c>
    </row>
    <row r="30" spans="2:4" x14ac:dyDescent="0.25">
      <c r="B30" s="221">
        <v>20</v>
      </c>
      <c r="C30" s="220" t="s">
        <v>731</v>
      </c>
      <c r="D30" s="221">
        <v>1</v>
      </c>
    </row>
    <row r="31" spans="2:4" x14ac:dyDescent="0.25">
      <c r="B31" s="221">
        <v>21</v>
      </c>
      <c r="C31" s="220" t="s">
        <v>732</v>
      </c>
      <c r="D31" s="221">
        <v>1</v>
      </c>
    </row>
    <row r="32" spans="2:4" x14ac:dyDescent="0.25">
      <c r="B32" s="221">
        <v>22</v>
      </c>
      <c r="C32" s="220" t="s">
        <v>733</v>
      </c>
      <c r="D32" s="221">
        <v>3</v>
      </c>
    </row>
    <row r="33" spans="2:4" x14ac:dyDescent="0.25">
      <c r="B33" s="221">
        <v>23</v>
      </c>
      <c r="C33" s="220" t="s">
        <v>734</v>
      </c>
      <c r="D33" s="221">
        <v>1</v>
      </c>
    </row>
    <row r="34" spans="2:4" x14ac:dyDescent="0.25">
      <c r="B34" s="221">
        <v>24</v>
      </c>
      <c r="C34" s="220" t="s">
        <v>735</v>
      </c>
      <c r="D34" s="221">
        <v>1</v>
      </c>
    </row>
    <row r="35" spans="2:4" x14ac:dyDescent="0.25">
      <c r="B35" s="781" t="s">
        <v>736</v>
      </c>
      <c r="C35" s="782"/>
      <c r="D35" s="223">
        <f>SUM(D11:D34)</f>
        <v>34</v>
      </c>
    </row>
    <row r="37" spans="2:4" x14ac:dyDescent="0.25">
      <c r="B37" s="218" t="s">
        <v>740</v>
      </c>
      <c r="C37" s="224"/>
      <c r="D37" s="222">
        <v>24</v>
      </c>
    </row>
    <row r="38" spans="2:4" x14ac:dyDescent="0.25">
      <c r="B38" s="218" t="s">
        <v>741</v>
      </c>
      <c r="C38" s="224"/>
      <c r="D38" s="222">
        <v>34</v>
      </c>
    </row>
    <row r="39" spans="2:4" x14ac:dyDescent="0.25">
      <c r="B39" s="214"/>
    </row>
  </sheetData>
  <mergeCells count="5">
    <mergeCell ref="B4:D4"/>
    <mergeCell ref="B8:D8"/>
    <mergeCell ref="B6:D6"/>
    <mergeCell ref="B5:D5"/>
    <mergeCell ref="B35:C35"/>
  </mergeCells>
  <pageMargins left="0.7" right="0.7" top="0.75" bottom="0.75" header="0.3" footer="0.3"/>
  <pageSetup scale="92" orientation="portrait" horizontalDpi="0" verticalDpi="0" copies="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pageSetUpPr fitToPage="1"/>
  </sheetPr>
  <dimension ref="A2:L44"/>
  <sheetViews>
    <sheetView zoomScale="150" zoomScaleNormal="150" zoomScaleSheetLayoutView="110" workbookViewId="0">
      <selection activeCell="A3" sqref="A3:C3"/>
    </sheetView>
  </sheetViews>
  <sheetFormatPr baseColWidth="10" defaultColWidth="11.42578125" defaultRowHeight="12.75" x14ac:dyDescent="0.2"/>
  <cols>
    <col min="1" max="1" width="6.42578125" customWidth="1"/>
    <col min="2" max="2" width="50.28515625" customWidth="1"/>
    <col min="3" max="3" width="34" style="195" customWidth="1"/>
    <col min="4" max="5" width="48" style="1" customWidth="1"/>
    <col min="6" max="6" width="14.7109375" style="1" bestFit="1" customWidth="1"/>
    <col min="7" max="7" width="13.7109375" style="1" bestFit="1" customWidth="1"/>
    <col min="8" max="12" width="11.42578125" style="1"/>
  </cols>
  <sheetData>
    <row r="2" spans="1:12" ht="13.5" thickBot="1" x14ac:dyDescent="0.25"/>
    <row r="3" spans="1:12" ht="21.75" thickBot="1" x14ac:dyDescent="0.4">
      <c r="A3" s="784" t="s">
        <v>4</v>
      </c>
      <c r="B3" s="785"/>
      <c r="C3" s="786"/>
    </row>
    <row r="4" spans="1:12" ht="17.100000000000001" customHeight="1" thickBot="1" x14ac:dyDescent="0.3">
      <c r="A4" s="787" t="s">
        <v>396</v>
      </c>
      <c r="B4" s="788"/>
      <c r="C4" s="789"/>
    </row>
    <row r="5" spans="1:12" ht="69" customHeight="1" thickBot="1" x14ac:dyDescent="0.3">
      <c r="A5" s="790" t="s">
        <v>743</v>
      </c>
      <c r="B5" s="791"/>
      <c r="C5" s="792"/>
    </row>
    <row r="6" spans="1:12" s="91" customFormat="1" ht="14.25" x14ac:dyDescent="0.2">
      <c r="A6" s="547" t="s">
        <v>869</v>
      </c>
      <c r="B6" s="547" t="s">
        <v>425</v>
      </c>
      <c r="C6" s="547" t="s">
        <v>875</v>
      </c>
      <c r="F6" s="92"/>
      <c r="G6" s="92"/>
      <c r="H6" s="92"/>
      <c r="I6" s="92"/>
      <c r="J6" s="92"/>
      <c r="K6" s="92"/>
      <c r="L6" s="92"/>
    </row>
    <row r="7" spans="1:12" s="192" customFormat="1" ht="18" customHeight="1" x14ac:dyDescent="0.3">
      <c r="A7" s="94">
        <v>1</v>
      </c>
      <c r="B7" s="548" t="s">
        <v>859</v>
      </c>
      <c r="C7" s="549">
        <v>12080974998</v>
      </c>
      <c r="F7" s="144"/>
      <c r="G7" s="144"/>
      <c r="H7" s="144"/>
      <c r="I7" s="144"/>
      <c r="J7" s="144"/>
      <c r="K7" s="144"/>
      <c r="L7" s="144"/>
    </row>
    <row r="8" spans="1:12" s="192" customFormat="1" ht="18" customHeight="1" x14ac:dyDescent="0.3">
      <c r="A8" s="94">
        <v>2</v>
      </c>
      <c r="B8" s="548" t="s">
        <v>240</v>
      </c>
      <c r="C8" s="549">
        <v>34853096827.660004</v>
      </c>
      <c r="F8" s="144"/>
      <c r="G8" s="144"/>
      <c r="H8" s="144"/>
      <c r="I8" s="144"/>
      <c r="J8" s="144"/>
      <c r="K8" s="144"/>
      <c r="L8" s="144"/>
    </row>
    <row r="9" spans="1:12" s="192" customFormat="1" ht="18" customHeight="1" x14ac:dyDescent="0.3">
      <c r="A9" s="94">
        <v>3</v>
      </c>
      <c r="B9" s="548" t="s">
        <v>241</v>
      </c>
      <c r="C9" s="549">
        <v>5522797630</v>
      </c>
      <c r="F9" s="144"/>
      <c r="G9" s="144"/>
      <c r="H9" s="144"/>
      <c r="I9" s="144"/>
      <c r="J9" s="144"/>
      <c r="K9" s="144"/>
      <c r="L9" s="144"/>
    </row>
    <row r="10" spans="1:12" s="192" customFormat="1" ht="18" customHeight="1" x14ac:dyDescent="0.3">
      <c r="A10" s="94">
        <v>4</v>
      </c>
      <c r="B10" s="548" t="s">
        <v>239</v>
      </c>
      <c r="C10" s="549">
        <v>2478615108.0600009</v>
      </c>
      <c r="F10" s="144"/>
      <c r="G10" s="144"/>
      <c r="H10" s="144"/>
      <c r="I10" s="144"/>
      <c r="J10" s="144"/>
      <c r="K10" s="144"/>
      <c r="L10" s="144"/>
    </row>
    <row r="11" spans="1:12" s="192" customFormat="1" ht="18" customHeight="1" x14ac:dyDescent="0.3">
      <c r="A11" s="94">
        <v>5</v>
      </c>
      <c r="B11" s="548" t="s">
        <v>860</v>
      </c>
      <c r="C11" s="549">
        <v>7964446335.579999</v>
      </c>
      <c r="F11" s="144"/>
      <c r="G11" s="144"/>
      <c r="H11" s="144"/>
      <c r="I11" s="144"/>
      <c r="J11" s="144"/>
      <c r="K11" s="144"/>
      <c r="L11" s="144"/>
    </row>
    <row r="12" spans="1:12" s="192" customFormat="1" ht="18" customHeight="1" x14ac:dyDescent="0.3">
      <c r="A12" s="94">
        <v>6</v>
      </c>
      <c r="B12" s="548" t="s">
        <v>861</v>
      </c>
      <c r="C12" s="549">
        <v>27457329574</v>
      </c>
      <c r="F12" s="144"/>
      <c r="G12" s="144"/>
      <c r="H12" s="144"/>
      <c r="I12" s="144"/>
      <c r="J12" s="144"/>
      <c r="K12" s="144"/>
      <c r="L12" s="144"/>
    </row>
    <row r="13" spans="1:12" s="192" customFormat="1" ht="18" customHeight="1" x14ac:dyDescent="0.3">
      <c r="A13" s="94">
        <v>7</v>
      </c>
      <c r="B13" s="548" t="s">
        <v>862</v>
      </c>
      <c r="C13" s="549">
        <v>7061647842</v>
      </c>
      <c r="F13" s="144"/>
      <c r="G13" s="144"/>
      <c r="H13" s="144"/>
      <c r="I13" s="144"/>
      <c r="J13" s="144"/>
      <c r="K13" s="144"/>
      <c r="L13" s="144"/>
    </row>
    <row r="14" spans="1:12" s="192" customFormat="1" ht="18" customHeight="1" x14ac:dyDescent="0.3">
      <c r="A14" s="94">
        <v>8</v>
      </c>
      <c r="B14" s="548" t="s">
        <v>244</v>
      </c>
      <c r="C14" s="549">
        <v>763943039</v>
      </c>
      <c r="F14" s="144"/>
      <c r="G14" s="144"/>
      <c r="H14" s="144"/>
      <c r="I14" s="144"/>
      <c r="J14" s="144"/>
      <c r="K14" s="144"/>
      <c r="L14" s="144"/>
    </row>
    <row r="15" spans="1:12" s="192" customFormat="1" ht="18" customHeight="1" x14ac:dyDescent="0.3">
      <c r="A15" s="94">
        <v>9</v>
      </c>
      <c r="B15" s="548" t="s">
        <v>863</v>
      </c>
      <c r="C15" s="549">
        <v>3790966548</v>
      </c>
      <c r="F15" s="144"/>
      <c r="G15" s="144"/>
      <c r="H15" s="144"/>
      <c r="I15" s="144"/>
      <c r="J15" s="144"/>
      <c r="K15" s="144"/>
      <c r="L15" s="144"/>
    </row>
    <row r="16" spans="1:12" s="192" customFormat="1" ht="18" customHeight="1" x14ac:dyDescent="0.3">
      <c r="A16" s="94">
        <v>10</v>
      </c>
      <c r="B16" s="548" t="s">
        <v>243</v>
      </c>
      <c r="C16" s="549">
        <v>44633693659</v>
      </c>
      <c r="F16" s="144"/>
      <c r="G16" s="144"/>
      <c r="H16" s="144"/>
      <c r="I16" s="144"/>
      <c r="J16" s="144"/>
      <c r="K16" s="144"/>
      <c r="L16" s="144"/>
    </row>
    <row r="17" spans="1:12" s="192" customFormat="1" ht="18" customHeight="1" x14ac:dyDescent="0.3">
      <c r="A17" s="94">
        <v>11</v>
      </c>
      <c r="B17" s="548" t="s">
        <v>864</v>
      </c>
      <c r="C17" s="549">
        <v>137607000.75999999</v>
      </c>
      <c r="F17" s="144"/>
      <c r="G17" s="144"/>
      <c r="H17" s="144"/>
      <c r="I17" s="144"/>
      <c r="J17" s="144"/>
      <c r="K17" s="144"/>
      <c r="L17" s="144"/>
    </row>
    <row r="18" spans="1:12" s="192" customFormat="1" ht="18" customHeight="1" x14ac:dyDescent="0.3">
      <c r="A18" s="94">
        <v>12</v>
      </c>
      <c r="B18" s="548" t="s">
        <v>245</v>
      </c>
      <c r="C18" s="549">
        <v>6588703980.6000004</v>
      </c>
      <c r="F18" s="144"/>
      <c r="G18" s="144"/>
      <c r="H18" s="144"/>
      <c r="I18" s="144"/>
      <c r="J18" s="144"/>
      <c r="K18" s="144"/>
      <c r="L18" s="144"/>
    </row>
    <row r="19" spans="1:12" s="192" customFormat="1" ht="18" customHeight="1" x14ac:dyDescent="0.3">
      <c r="A19" s="94">
        <v>13</v>
      </c>
      <c r="B19" s="548" t="s">
        <v>865</v>
      </c>
      <c r="C19" s="549">
        <v>3694277007</v>
      </c>
      <c r="F19" s="144"/>
      <c r="G19" s="144"/>
      <c r="H19" s="144"/>
      <c r="I19" s="144"/>
      <c r="J19" s="144"/>
      <c r="K19" s="144"/>
      <c r="L19" s="144"/>
    </row>
    <row r="20" spans="1:12" s="192" customFormat="1" ht="18" customHeight="1" x14ac:dyDescent="0.3">
      <c r="A20" s="94">
        <v>14</v>
      </c>
      <c r="B20" s="548" t="s">
        <v>246</v>
      </c>
      <c r="C20" s="549">
        <v>7508363152</v>
      </c>
      <c r="F20" s="144"/>
      <c r="G20" s="144"/>
      <c r="H20" s="144"/>
      <c r="I20" s="144"/>
      <c r="J20" s="144"/>
      <c r="K20" s="144"/>
      <c r="L20" s="144"/>
    </row>
    <row r="21" spans="1:12" s="192" customFormat="1" ht="18" customHeight="1" x14ac:dyDescent="0.3">
      <c r="A21" s="94">
        <v>15</v>
      </c>
      <c r="B21" s="548" t="s">
        <v>247</v>
      </c>
      <c r="C21" s="549">
        <v>3258953689</v>
      </c>
      <c r="F21" s="144"/>
      <c r="G21" s="144"/>
      <c r="H21" s="144"/>
      <c r="I21" s="144"/>
      <c r="J21" s="144"/>
      <c r="K21" s="144"/>
      <c r="L21" s="144"/>
    </row>
    <row r="22" spans="1:12" s="192" customFormat="1" ht="18" customHeight="1" x14ac:dyDescent="0.3">
      <c r="A22" s="94">
        <v>16</v>
      </c>
      <c r="B22" s="548" t="s">
        <v>248</v>
      </c>
      <c r="C22" s="549">
        <v>10045466785</v>
      </c>
      <c r="F22" s="144"/>
      <c r="G22" s="144"/>
      <c r="H22" s="144"/>
      <c r="I22" s="144"/>
      <c r="J22" s="144"/>
      <c r="K22" s="144"/>
      <c r="L22" s="144"/>
    </row>
    <row r="23" spans="1:12" s="192" customFormat="1" ht="18" customHeight="1" x14ac:dyDescent="0.3">
      <c r="A23" s="94">
        <v>17</v>
      </c>
      <c r="B23" s="548" t="s">
        <v>249</v>
      </c>
      <c r="C23" s="549">
        <v>7683581427</v>
      </c>
      <c r="F23" s="144"/>
      <c r="G23" s="144"/>
      <c r="H23" s="144"/>
      <c r="I23" s="144"/>
      <c r="J23" s="144"/>
      <c r="K23" s="144"/>
      <c r="L23" s="144"/>
    </row>
    <row r="24" spans="1:12" s="192" customFormat="1" ht="18" customHeight="1" x14ac:dyDescent="0.3">
      <c r="A24" s="94">
        <v>18</v>
      </c>
      <c r="B24" s="548" t="s">
        <v>250</v>
      </c>
      <c r="C24" s="549">
        <v>18222374060</v>
      </c>
      <c r="F24" s="144"/>
      <c r="G24" s="144"/>
      <c r="H24" s="144"/>
      <c r="I24" s="144"/>
      <c r="J24" s="144"/>
      <c r="K24" s="144"/>
      <c r="L24" s="144"/>
    </row>
    <row r="25" spans="1:12" s="192" customFormat="1" ht="18" customHeight="1" x14ac:dyDescent="0.3">
      <c r="A25" s="94">
        <v>19</v>
      </c>
      <c r="B25" s="548" t="s">
        <v>251</v>
      </c>
      <c r="C25" s="549">
        <v>9158976788</v>
      </c>
      <c r="F25" s="144"/>
      <c r="G25" s="144"/>
      <c r="H25" s="144"/>
      <c r="I25" s="144"/>
      <c r="J25" s="144"/>
      <c r="K25" s="144"/>
      <c r="L25" s="144"/>
    </row>
    <row r="26" spans="1:12" s="192" customFormat="1" ht="18" customHeight="1" x14ac:dyDescent="0.3">
      <c r="A26" s="94">
        <v>20</v>
      </c>
      <c r="B26" s="548" t="s">
        <v>866</v>
      </c>
      <c r="C26" s="549">
        <v>21296469645</v>
      </c>
      <c r="F26" s="144"/>
      <c r="G26" s="144"/>
      <c r="H26" s="144"/>
      <c r="I26" s="144"/>
      <c r="J26" s="144"/>
      <c r="K26" s="144"/>
      <c r="L26" s="144"/>
    </row>
    <row r="27" spans="1:12" s="192" customFormat="1" ht="18" customHeight="1" x14ac:dyDescent="0.3">
      <c r="A27" s="94">
        <v>21</v>
      </c>
      <c r="B27" s="548" t="s">
        <v>1</v>
      </c>
      <c r="C27" s="549">
        <v>7019244727</v>
      </c>
      <c r="F27" s="144"/>
      <c r="G27" s="144"/>
      <c r="H27" s="144"/>
      <c r="I27" s="144"/>
      <c r="J27" s="144"/>
      <c r="K27" s="144"/>
      <c r="L27" s="144"/>
    </row>
    <row r="28" spans="1:12" s="192" customFormat="1" ht="18" customHeight="1" x14ac:dyDescent="0.3">
      <c r="A28" s="94">
        <v>22</v>
      </c>
      <c r="B28" s="548" t="s">
        <v>252</v>
      </c>
      <c r="C28" s="549">
        <v>5302198080.4399996</v>
      </c>
      <c r="F28" s="144"/>
      <c r="G28" s="144"/>
      <c r="H28" s="144"/>
      <c r="I28" s="144"/>
      <c r="J28" s="144"/>
      <c r="K28" s="144"/>
      <c r="L28" s="144"/>
    </row>
    <row r="29" spans="1:12" s="192" customFormat="1" ht="18" customHeight="1" x14ac:dyDescent="0.3">
      <c r="A29" s="94">
        <v>23</v>
      </c>
      <c r="B29" s="548" t="s">
        <v>867</v>
      </c>
      <c r="C29" s="549">
        <v>12924061437.92</v>
      </c>
      <c r="F29" s="144"/>
      <c r="G29" s="144"/>
      <c r="H29" s="144"/>
      <c r="I29" s="144"/>
      <c r="J29" s="144"/>
      <c r="K29" s="144"/>
      <c r="L29" s="144"/>
    </row>
    <row r="30" spans="1:12" s="192" customFormat="1" ht="18" customHeight="1" x14ac:dyDescent="0.3">
      <c r="A30" s="94">
        <v>24</v>
      </c>
      <c r="B30" s="548" t="s">
        <v>868</v>
      </c>
      <c r="C30" s="549">
        <v>5926912638</v>
      </c>
      <c r="F30" s="144"/>
      <c r="G30" s="144"/>
      <c r="H30" s="144"/>
      <c r="I30" s="144"/>
      <c r="J30" s="144"/>
      <c r="K30" s="144"/>
      <c r="L30" s="144"/>
    </row>
    <row r="31" spans="1:12" s="192" customFormat="1" ht="18" customHeight="1" x14ac:dyDescent="0.3">
      <c r="A31" s="94">
        <v>25</v>
      </c>
      <c r="B31" s="548" t="s">
        <v>253</v>
      </c>
      <c r="C31" s="549">
        <v>11144842932</v>
      </c>
      <c r="F31" s="144"/>
      <c r="G31" s="144"/>
      <c r="H31" s="144"/>
      <c r="I31" s="144"/>
      <c r="J31" s="144"/>
      <c r="K31" s="144"/>
      <c r="L31" s="144"/>
    </row>
    <row r="32" spans="1:12" s="192" customFormat="1" ht="18" customHeight="1" x14ac:dyDescent="0.2">
      <c r="A32" s="783" t="s">
        <v>876</v>
      </c>
      <c r="B32" s="783"/>
      <c r="C32" s="550">
        <f>SUM(C7:C31)</f>
        <v>276519544911.02002</v>
      </c>
      <c r="F32" s="144"/>
      <c r="G32" s="144"/>
      <c r="H32" s="144"/>
      <c r="I32" s="144"/>
      <c r="J32" s="144"/>
      <c r="K32" s="144"/>
      <c r="L32" s="144"/>
    </row>
    <row r="44" spans="3:3" x14ac:dyDescent="0.2">
      <c r="C44" s="228"/>
    </row>
  </sheetData>
  <mergeCells count="4">
    <mergeCell ref="A32:B32"/>
    <mergeCell ref="A3:C3"/>
    <mergeCell ref="A4:C4"/>
    <mergeCell ref="A5:C5"/>
  </mergeCells>
  <pageMargins left="0.7" right="0.7" top="0.75" bottom="0.75" header="0.3" footer="0.3"/>
  <pageSetup paperSize="9" scale="88" fitToHeight="0" orientation="landscape" r:id="rId1"/>
  <headerFooter>
    <oddFooter>&amp;C_x000D_&amp;1#&amp;"Calibri"&amp;10&amp;K008000 DOCUMENTO PÚBLICO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pageSetUpPr fitToPage="1"/>
  </sheetPr>
  <dimension ref="B5:K24"/>
  <sheetViews>
    <sheetView showGridLines="0" topLeftCell="A3" zoomScaleNormal="100" workbookViewId="0">
      <selection activeCell="B5" sqref="B5:K5"/>
    </sheetView>
  </sheetViews>
  <sheetFormatPr baseColWidth="10" defaultColWidth="11.42578125" defaultRowHeight="15" x14ac:dyDescent="0.25"/>
  <cols>
    <col min="1" max="1" width="4.42578125" style="176" customWidth="1"/>
    <col min="2" max="2" width="10.140625" style="176" bestFit="1" customWidth="1"/>
    <col min="3" max="3" width="11.140625" style="176" bestFit="1" customWidth="1"/>
    <col min="4" max="4" width="13.140625" style="176" bestFit="1" customWidth="1"/>
    <col min="5" max="5" width="28.85546875" style="176" customWidth="1"/>
    <col min="6" max="6" width="9.42578125" style="176" customWidth="1"/>
    <col min="7" max="8" width="7.28515625" style="176" bestFit="1" customWidth="1"/>
    <col min="9" max="9" width="19.7109375" style="176" bestFit="1" customWidth="1"/>
    <col min="10" max="10" width="17.7109375" style="176" bestFit="1" customWidth="1"/>
    <col min="11" max="11" width="17.140625" style="176" customWidth="1"/>
    <col min="12" max="16384" width="11.42578125" style="176"/>
  </cols>
  <sheetData>
    <row r="5" spans="2:11" s="196" customFormat="1" ht="33" customHeight="1" x14ac:dyDescent="0.2">
      <c r="B5" s="796" t="s">
        <v>708</v>
      </c>
      <c r="C5" s="796"/>
      <c r="D5" s="796"/>
      <c r="E5" s="796"/>
      <c r="F5" s="796"/>
      <c r="G5" s="796"/>
      <c r="H5" s="796"/>
      <c r="I5" s="796"/>
      <c r="J5" s="796"/>
      <c r="K5" s="796"/>
    </row>
    <row r="6" spans="2:11" s="196" customFormat="1" ht="39" customHeight="1" x14ac:dyDescent="0.2">
      <c r="B6" s="797" t="s">
        <v>709</v>
      </c>
      <c r="C6" s="797"/>
      <c r="D6" s="797"/>
      <c r="E6" s="797"/>
      <c r="F6" s="797"/>
      <c r="G6" s="797"/>
      <c r="H6" s="797"/>
      <c r="I6" s="797"/>
      <c r="J6" s="797"/>
      <c r="K6" s="797"/>
    </row>
    <row r="7" spans="2:11" s="196" customFormat="1" ht="66" customHeight="1" x14ac:dyDescent="0.2">
      <c r="B7" s="779" t="s">
        <v>701</v>
      </c>
      <c r="C7" s="779"/>
      <c r="D7" s="779"/>
      <c r="E7" s="779"/>
      <c r="F7" s="779"/>
      <c r="G7" s="779"/>
      <c r="H7" s="779"/>
      <c r="I7" s="779"/>
      <c r="J7" s="779"/>
      <c r="K7" s="779"/>
    </row>
    <row r="8" spans="2:11" x14ac:dyDescent="0.25">
      <c r="B8" s="794" t="s">
        <v>433</v>
      </c>
      <c r="C8" s="794"/>
      <c r="D8" s="794"/>
      <c r="E8" s="794"/>
      <c r="F8" s="794"/>
      <c r="G8" s="794"/>
      <c r="H8" s="794"/>
      <c r="I8" s="794"/>
      <c r="J8" s="794"/>
      <c r="K8" s="794"/>
    </row>
    <row r="9" spans="2:11" x14ac:dyDescent="0.25">
      <c r="B9" s="794"/>
      <c r="C9" s="794"/>
      <c r="D9" s="794"/>
      <c r="E9" s="794"/>
      <c r="F9" s="794"/>
      <c r="G9" s="794"/>
      <c r="H9" s="794"/>
      <c r="I9" s="794"/>
      <c r="J9" s="794"/>
      <c r="K9" s="794"/>
    </row>
    <row r="10" spans="2:11" ht="21" x14ac:dyDescent="0.25">
      <c r="B10" s="795" t="s">
        <v>434</v>
      </c>
      <c r="C10" s="795"/>
      <c r="D10" s="795"/>
      <c r="E10" s="795"/>
      <c r="F10" s="795"/>
      <c r="G10" s="795"/>
      <c r="H10" s="795"/>
      <c r="I10" s="795"/>
      <c r="J10" s="795"/>
      <c r="K10" s="795"/>
    </row>
    <row r="11" spans="2:11" x14ac:dyDescent="0.25">
      <c r="B11" s="177"/>
      <c r="C11" s="177"/>
      <c r="D11" s="177"/>
      <c r="E11" s="177"/>
      <c r="F11" s="177"/>
      <c r="G11" s="177"/>
      <c r="H11" s="177"/>
      <c r="I11" s="177"/>
      <c r="J11" s="177"/>
      <c r="K11" s="177"/>
    </row>
    <row r="12" spans="2:11" s="178" customFormat="1" ht="45" customHeight="1" x14ac:dyDescent="0.25">
      <c r="B12" s="211" t="s">
        <v>435</v>
      </c>
      <c r="C12" s="210" t="s">
        <v>436</v>
      </c>
      <c r="D12" s="210" t="s">
        <v>437</v>
      </c>
      <c r="E12" s="210" t="s">
        <v>438</v>
      </c>
      <c r="F12" s="210" t="s">
        <v>439</v>
      </c>
      <c r="G12" s="210" t="s">
        <v>440</v>
      </c>
      <c r="H12" s="210" t="s">
        <v>441</v>
      </c>
      <c r="I12" s="210" t="s">
        <v>442</v>
      </c>
      <c r="J12" s="210" t="s">
        <v>443</v>
      </c>
      <c r="K12" s="211" t="s">
        <v>694</v>
      </c>
    </row>
    <row r="13" spans="2:11" x14ac:dyDescent="0.25">
      <c r="B13" s="185" t="s">
        <v>681</v>
      </c>
      <c r="C13" s="180" t="s">
        <v>444</v>
      </c>
      <c r="D13" s="180" t="s">
        <v>445</v>
      </c>
      <c r="E13" s="180" t="s">
        <v>446</v>
      </c>
      <c r="F13" s="180" t="s">
        <v>447</v>
      </c>
      <c r="G13" s="181">
        <v>2006</v>
      </c>
      <c r="H13" s="181" t="s">
        <v>448</v>
      </c>
      <c r="I13" s="180" t="s">
        <v>449</v>
      </c>
      <c r="J13" s="179" t="s">
        <v>450</v>
      </c>
      <c r="K13" s="193">
        <v>90500000</v>
      </c>
    </row>
    <row r="14" spans="2:11" x14ac:dyDescent="0.25">
      <c r="B14" s="555" t="s">
        <v>682</v>
      </c>
      <c r="C14" s="180" t="s">
        <v>451</v>
      </c>
      <c r="D14" s="180" t="s">
        <v>452</v>
      </c>
      <c r="E14" s="180" t="s">
        <v>453</v>
      </c>
      <c r="F14" s="551" t="s">
        <v>454</v>
      </c>
      <c r="G14" s="181">
        <v>2018</v>
      </c>
      <c r="H14" s="181" t="s">
        <v>448</v>
      </c>
      <c r="I14" s="180" t="s">
        <v>455</v>
      </c>
      <c r="J14" s="179" t="s">
        <v>456</v>
      </c>
      <c r="K14" s="193">
        <v>106300000</v>
      </c>
    </row>
    <row r="15" spans="2:11" x14ac:dyDescent="0.25">
      <c r="B15" s="555" t="s">
        <v>683</v>
      </c>
      <c r="C15" s="180" t="s">
        <v>457</v>
      </c>
      <c r="D15" s="180" t="s">
        <v>458</v>
      </c>
      <c r="E15" s="180" t="s">
        <v>459</v>
      </c>
      <c r="F15" s="551" t="s">
        <v>460</v>
      </c>
      <c r="G15" s="181">
        <v>2007</v>
      </c>
      <c r="H15" s="181" t="s">
        <v>448</v>
      </c>
      <c r="I15" s="180" t="s">
        <v>461</v>
      </c>
      <c r="J15" s="179">
        <v>389460</v>
      </c>
      <c r="K15" s="193">
        <v>58400000</v>
      </c>
    </row>
    <row r="16" spans="2:11" x14ac:dyDescent="0.25">
      <c r="B16" s="555" t="s">
        <v>684</v>
      </c>
      <c r="C16" s="180" t="s">
        <v>462</v>
      </c>
      <c r="D16" s="180" t="s">
        <v>463</v>
      </c>
      <c r="E16" s="180" t="s">
        <v>464</v>
      </c>
      <c r="F16" s="552" t="s">
        <v>465</v>
      </c>
      <c r="G16" s="181">
        <v>2016</v>
      </c>
      <c r="H16" s="181" t="s">
        <v>448</v>
      </c>
      <c r="I16" s="180" t="s">
        <v>466</v>
      </c>
      <c r="J16" s="179" t="s">
        <v>467</v>
      </c>
      <c r="K16" s="193">
        <v>6700000</v>
      </c>
    </row>
    <row r="17" spans="2:11" x14ac:dyDescent="0.25">
      <c r="B17" s="185" t="s">
        <v>684</v>
      </c>
      <c r="C17" s="180" t="s">
        <v>462</v>
      </c>
      <c r="D17" s="180" t="s">
        <v>463</v>
      </c>
      <c r="E17" s="180" t="s">
        <v>464</v>
      </c>
      <c r="F17" s="552" t="s">
        <v>468</v>
      </c>
      <c r="G17" s="181">
        <v>2016</v>
      </c>
      <c r="H17" s="181" t="s">
        <v>469</v>
      </c>
      <c r="I17" s="180" t="s">
        <v>470</v>
      </c>
      <c r="J17" s="179" t="s">
        <v>471</v>
      </c>
      <c r="K17" s="193">
        <v>6700000</v>
      </c>
    </row>
    <row r="18" spans="2:11" x14ac:dyDescent="0.25">
      <c r="B18" s="555" t="s">
        <v>685</v>
      </c>
      <c r="C18" s="182" t="s">
        <v>677</v>
      </c>
      <c r="D18" s="225" t="s">
        <v>445</v>
      </c>
      <c r="E18" s="225" t="s">
        <v>678</v>
      </c>
      <c r="F18" s="553" t="s">
        <v>679</v>
      </c>
      <c r="G18" s="181">
        <v>2022</v>
      </c>
      <c r="H18" s="184" t="s">
        <v>448</v>
      </c>
      <c r="I18" s="225" t="s">
        <v>680</v>
      </c>
      <c r="J18" s="179">
        <v>74765993</v>
      </c>
      <c r="K18" s="193">
        <v>364900000</v>
      </c>
    </row>
    <row r="19" spans="2:11" x14ac:dyDescent="0.25">
      <c r="B19" s="185" t="s">
        <v>689</v>
      </c>
      <c r="C19" s="182" t="s">
        <v>462</v>
      </c>
      <c r="D19" s="180" t="s">
        <v>463</v>
      </c>
      <c r="E19" s="182" t="s">
        <v>688</v>
      </c>
      <c r="F19" s="554" t="s">
        <v>686</v>
      </c>
      <c r="G19" s="181">
        <v>2022</v>
      </c>
      <c r="H19" s="184" t="s">
        <v>448</v>
      </c>
      <c r="I19" s="180" t="s">
        <v>691</v>
      </c>
      <c r="J19" s="179" t="s">
        <v>690</v>
      </c>
      <c r="K19" s="193">
        <v>12000000</v>
      </c>
    </row>
    <row r="20" spans="2:11" x14ac:dyDescent="0.25">
      <c r="B20" s="185" t="s">
        <v>689</v>
      </c>
      <c r="C20" s="182" t="s">
        <v>462</v>
      </c>
      <c r="D20" s="180" t="s">
        <v>463</v>
      </c>
      <c r="E20" s="182" t="s">
        <v>688</v>
      </c>
      <c r="F20" s="551" t="s">
        <v>687</v>
      </c>
      <c r="G20" s="181">
        <v>2022</v>
      </c>
      <c r="H20" s="184" t="s">
        <v>448</v>
      </c>
      <c r="I20" s="180" t="s">
        <v>693</v>
      </c>
      <c r="J20" s="179" t="s">
        <v>692</v>
      </c>
      <c r="K20" s="193">
        <v>12000000</v>
      </c>
    </row>
    <row r="21" spans="2:11" x14ac:dyDescent="0.25">
      <c r="B21" s="185"/>
      <c r="C21" s="182"/>
      <c r="D21" s="182"/>
      <c r="E21" s="182"/>
      <c r="F21" s="180"/>
      <c r="G21" s="181"/>
      <c r="H21" s="184"/>
      <c r="I21" s="180"/>
      <c r="J21" s="179"/>
      <c r="K21" s="193"/>
    </row>
    <row r="22" spans="2:11" ht="26.1" customHeight="1" x14ac:dyDescent="0.25">
      <c r="B22" s="793" t="s">
        <v>472</v>
      </c>
      <c r="C22" s="793"/>
      <c r="D22" s="793"/>
      <c r="E22" s="793"/>
      <c r="F22" s="793"/>
      <c r="G22" s="793"/>
      <c r="H22" s="793"/>
      <c r="I22" s="793"/>
      <c r="J22" s="793"/>
      <c r="K22" s="212">
        <f>SUM(K13:K21)</f>
        <v>657500000</v>
      </c>
    </row>
    <row r="24" spans="2:11" x14ac:dyDescent="0.25">
      <c r="B24" s="183"/>
      <c r="K24" s="1"/>
    </row>
  </sheetData>
  <mergeCells count="6">
    <mergeCell ref="B22:J22"/>
    <mergeCell ref="B8:K9"/>
    <mergeCell ref="B10:K10"/>
    <mergeCell ref="B5:K5"/>
    <mergeCell ref="B6:K6"/>
    <mergeCell ref="B7:K7"/>
  </mergeCells>
  <pageMargins left="0.7" right="0.7" top="0.75" bottom="0.75" header="0.3" footer="0.3"/>
  <pageSetup paperSize="9" scale="72" orientation="landscape" r:id="rId1"/>
  <headerFooter>
    <oddFooter>&amp;C_x000D_&amp;1#&amp;"Calibri"&amp;10&amp;K008000 DOCUMENTO PÚBLICO</oddFooter>
  </headerFooter>
  <ignoredErrors>
    <ignoredError sqref="B13 B17:B20 B14:B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33"/>
    <pageSetUpPr fitToPage="1"/>
  </sheetPr>
  <dimension ref="B1:K274"/>
  <sheetViews>
    <sheetView showGridLines="0" tabSelected="1" zoomScaleNormal="100" workbookViewId="0">
      <pane ySplit="5" topLeftCell="A6" activePane="bottomLeft" state="frozen"/>
      <selection pane="bottomLeft" activeCell="B5" sqref="B5"/>
    </sheetView>
  </sheetViews>
  <sheetFormatPr baseColWidth="10" defaultRowHeight="12.75" x14ac:dyDescent="0.2"/>
  <cols>
    <col min="3" max="3" width="33.85546875" bestFit="1" customWidth="1"/>
    <col min="8" max="8" width="43.7109375" bestFit="1" customWidth="1"/>
    <col min="9" max="9" width="13.140625" bestFit="1" customWidth="1"/>
    <col min="10" max="10" width="15.7109375" customWidth="1"/>
    <col min="247" max="247" width="39.28515625" bestFit="1" customWidth="1"/>
    <col min="248" max="248" width="15.85546875" customWidth="1"/>
    <col min="249" max="249" width="13.7109375" bestFit="1" customWidth="1"/>
    <col min="251" max="251" width="12.7109375" bestFit="1" customWidth="1"/>
    <col min="254" max="254" width="14.42578125" customWidth="1"/>
    <col min="503" max="503" width="39.28515625" bestFit="1" customWidth="1"/>
    <col min="504" max="504" width="15.85546875" customWidth="1"/>
    <col min="505" max="505" width="13.7109375" bestFit="1" customWidth="1"/>
    <col min="507" max="507" width="12.7109375" bestFit="1" customWidth="1"/>
    <col min="510" max="510" width="14.42578125" customWidth="1"/>
    <col min="759" max="759" width="39.28515625" bestFit="1" customWidth="1"/>
    <col min="760" max="760" width="15.85546875" customWidth="1"/>
    <col min="761" max="761" width="13.7109375" bestFit="1" customWidth="1"/>
    <col min="763" max="763" width="12.7109375" bestFit="1" customWidth="1"/>
    <col min="766" max="766" width="14.42578125" customWidth="1"/>
    <col min="1015" max="1015" width="39.28515625" bestFit="1" customWidth="1"/>
    <col min="1016" max="1016" width="15.85546875" customWidth="1"/>
    <col min="1017" max="1017" width="13.7109375" bestFit="1" customWidth="1"/>
    <col min="1019" max="1019" width="12.7109375" bestFit="1" customWidth="1"/>
    <col min="1022" max="1022" width="14.42578125" customWidth="1"/>
    <col min="1271" max="1271" width="39.28515625" bestFit="1" customWidth="1"/>
    <col min="1272" max="1272" width="15.85546875" customWidth="1"/>
    <col min="1273" max="1273" width="13.7109375" bestFit="1" customWidth="1"/>
    <col min="1275" max="1275" width="12.7109375" bestFit="1" customWidth="1"/>
    <col min="1278" max="1278" width="14.42578125" customWidth="1"/>
    <col min="1527" max="1527" width="39.28515625" bestFit="1" customWidth="1"/>
    <col min="1528" max="1528" width="15.85546875" customWidth="1"/>
    <col min="1529" max="1529" width="13.7109375" bestFit="1" customWidth="1"/>
    <col min="1531" max="1531" width="12.7109375" bestFit="1" customWidth="1"/>
    <col min="1534" max="1534" width="14.42578125" customWidth="1"/>
    <col min="1783" max="1783" width="39.28515625" bestFit="1" customWidth="1"/>
    <col min="1784" max="1784" width="15.85546875" customWidth="1"/>
    <col min="1785" max="1785" width="13.7109375" bestFit="1" customWidth="1"/>
    <col min="1787" max="1787" width="12.7109375" bestFit="1" customWidth="1"/>
    <col min="1790" max="1790" width="14.42578125" customWidth="1"/>
    <col min="2039" max="2039" width="39.28515625" bestFit="1" customWidth="1"/>
    <col min="2040" max="2040" width="15.85546875" customWidth="1"/>
    <col min="2041" max="2041" width="13.7109375" bestFit="1" customWidth="1"/>
    <col min="2043" max="2043" width="12.7109375" bestFit="1" customWidth="1"/>
    <col min="2046" max="2046" width="14.42578125" customWidth="1"/>
    <col min="2295" max="2295" width="39.28515625" bestFit="1" customWidth="1"/>
    <col min="2296" max="2296" width="15.85546875" customWidth="1"/>
    <col min="2297" max="2297" width="13.7109375" bestFit="1" customWidth="1"/>
    <col min="2299" max="2299" width="12.7109375" bestFit="1" customWidth="1"/>
    <col min="2302" max="2302" width="14.42578125" customWidth="1"/>
    <col min="2551" max="2551" width="39.28515625" bestFit="1" customWidth="1"/>
    <col min="2552" max="2552" width="15.85546875" customWidth="1"/>
    <col min="2553" max="2553" width="13.7109375" bestFit="1" customWidth="1"/>
    <col min="2555" max="2555" width="12.7109375" bestFit="1" customWidth="1"/>
    <col min="2558" max="2558" width="14.42578125" customWidth="1"/>
    <col min="2807" max="2807" width="39.28515625" bestFit="1" customWidth="1"/>
    <col min="2808" max="2808" width="15.85546875" customWidth="1"/>
    <col min="2809" max="2809" width="13.7109375" bestFit="1" customWidth="1"/>
    <col min="2811" max="2811" width="12.7109375" bestFit="1" customWidth="1"/>
    <col min="2814" max="2814" width="14.42578125" customWidth="1"/>
    <col min="3063" max="3063" width="39.28515625" bestFit="1" customWidth="1"/>
    <col min="3064" max="3064" width="15.85546875" customWidth="1"/>
    <col min="3065" max="3065" width="13.7109375" bestFit="1" customWidth="1"/>
    <col min="3067" max="3067" width="12.7109375" bestFit="1" customWidth="1"/>
    <col min="3070" max="3070" width="14.42578125" customWidth="1"/>
    <col min="3319" max="3319" width="39.28515625" bestFit="1" customWidth="1"/>
    <col min="3320" max="3320" width="15.85546875" customWidth="1"/>
    <col min="3321" max="3321" width="13.7109375" bestFit="1" customWidth="1"/>
    <col min="3323" max="3323" width="12.7109375" bestFit="1" customWidth="1"/>
    <col min="3326" max="3326" width="14.42578125" customWidth="1"/>
    <col min="3575" max="3575" width="39.28515625" bestFit="1" customWidth="1"/>
    <col min="3576" max="3576" width="15.85546875" customWidth="1"/>
    <col min="3577" max="3577" width="13.7109375" bestFit="1" customWidth="1"/>
    <col min="3579" max="3579" width="12.7109375" bestFit="1" customWidth="1"/>
    <col min="3582" max="3582" width="14.42578125" customWidth="1"/>
    <col min="3831" max="3831" width="39.28515625" bestFit="1" customWidth="1"/>
    <col min="3832" max="3832" width="15.85546875" customWidth="1"/>
    <col min="3833" max="3833" width="13.7109375" bestFit="1" customWidth="1"/>
    <col min="3835" max="3835" width="12.7109375" bestFit="1" customWidth="1"/>
    <col min="3838" max="3838" width="14.42578125" customWidth="1"/>
    <col min="4087" max="4087" width="39.28515625" bestFit="1" customWidth="1"/>
    <col min="4088" max="4088" width="15.85546875" customWidth="1"/>
    <col min="4089" max="4089" width="13.7109375" bestFit="1" customWidth="1"/>
    <col min="4091" max="4091" width="12.7109375" bestFit="1" customWidth="1"/>
    <col min="4094" max="4094" width="14.42578125" customWidth="1"/>
    <col min="4343" max="4343" width="39.28515625" bestFit="1" customWidth="1"/>
    <col min="4344" max="4344" width="15.85546875" customWidth="1"/>
    <col min="4345" max="4345" width="13.7109375" bestFit="1" customWidth="1"/>
    <col min="4347" max="4347" width="12.7109375" bestFit="1" customWidth="1"/>
    <col min="4350" max="4350" width="14.42578125" customWidth="1"/>
    <col min="4599" max="4599" width="39.28515625" bestFit="1" customWidth="1"/>
    <col min="4600" max="4600" width="15.85546875" customWidth="1"/>
    <col min="4601" max="4601" width="13.7109375" bestFit="1" customWidth="1"/>
    <col min="4603" max="4603" width="12.7109375" bestFit="1" customWidth="1"/>
    <col min="4606" max="4606" width="14.42578125" customWidth="1"/>
    <col min="4855" max="4855" width="39.28515625" bestFit="1" customWidth="1"/>
    <col min="4856" max="4856" width="15.85546875" customWidth="1"/>
    <col min="4857" max="4857" width="13.7109375" bestFit="1" customWidth="1"/>
    <col min="4859" max="4859" width="12.7109375" bestFit="1" customWidth="1"/>
    <col min="4862" max="4862" width="14.42578125" customWidth="1"/>
    <col min="5111" max="5111" width="39.28515625" bestFit="1" customWidth="1"/>
    <col min="5112" max="5112" width="15.85546875" customWidth="1"/>
    <col min="5113" max="5113" width="13.7109375" bestFit="1" customWidth="1"/>
    <col min="5115" max="5115" width="12.7109375" bestFit="1" customWidth="1"/>
    <col min="5118" max="5118" width="14.42578125" customWidth="1"/>
    <col min="5367" max="5367" width="39.28515625" bestFit="1" customWidth="1"/>
    <col min="5368" max="5368" width="15.85546875" customWidth="1"/>
    <col min="5369" max="5369" width="13.7109375" bestFit="1" customWidth="1"/>
    <col min="5371" max="5371" width="12.7109375" bestFit="1" customWidth="1"/>
    <col min="5374" max="5374" width="14.42578125" customWidth="1"/>
    <col min="5623" max="5623" width="39.28515625" bestFit="1" customWidth="1"/>
    <col min="5624" max="5624" width="15.85546875" customWidth="1"/>
    <col min="5625" max="5625" width="13.7109375" bestFit="1" customWidth="1"/>
    <col min="5627" max="5627" width="12.7109375" bestFit="1" customWidth="1"/>
    <col min="5630" max="5630" width="14.42578125" customWidth="1"/>
    <col min="5879" max="5879" width="39.28515625" bestFit="1" customWidth="1"/>
    <col min="5880" max="5880" width="15.85546875" customWidth="1"/>
    <col min="5881" max="5881" width="13.7109375" bestFit="1" customWidth="1"/>
    <col min="5883" max="5883" width="12.7109375" bestFit="1" customWidth="1"/>
    <col min="5886" max="5886" width="14.42578125" customWidth="1"/>
    <col min="6135" max="6135" width="39.28515625" bestFit="1" customWidth="1"/>
    <col min="6136" max="6136" width="15.85546875" customWidth="1"/>
    <col min="6137" max="6137" width="13.7109375" bestFit="1" customWidth="1"/>
    <col min="6139" max="6139" width="12.7109375" bestFit="1" customWidth="1"/>
    <col min="6142" max="6142" width="14.42578125" customWidth="1"/>
    <col min="6391" max="6391" width="39.28515625" bestFit="1" customWidth="1"/>
    <col min="6392" max="6392" width="15.85546875" customWidth="1"/>
    <col min="6393" max="6393" width="13.7109375" bestFit="1" customWidth="1"/>
    <col min="6395" max="6395" width="12.7109375" bestFit="1" customWidth="1"/>
    <col min="6398" max="6398" width="14.42578125" customWidth="1"/>
    <col min="6647" max="6647" width="39.28515625" bestFit="1" customWidth="1"/>
    <col min="6648" max="6648" width="15.85546875" customWidth="1"/>
    <col min="6649" max="6649" width="13.7109375" bestFit="1" customWidth="1"/>
    <col min="6651" max="6651" width="12.7109375" bestFit="1" customWidth="1"/>
    <col min="6654" max="6654" width="14.42578125" customWidth="1"/>
    <col min="6903" max="6903" width="39.28515625" bestFit="1" customWidth="1"/>
    <col min="6904" max="6904" width="15.85546875" customWidth="1"/>
    <col min="6905" max="6905" width="13.7109375" bestFit="1" customWidth="1"/>
    <col min="6907" max="6907" width="12.7109375" bestFit="1" customWidth="1"/>
    <col min="6910" max="6910" width="14.42578125" customWidth="1"/>
    <col min="7159" max="7159" width="39.28515625" bestFit="1" customWidth="1"/>
    <col min="7160" max="7160" width="15.85546875" customWidth="1"/>
    <col min="7161" max="7161" width="13.7109375" bestFit="1" customWidth="1"/>
    <col min="7163" max="7163" width="12.7109375" bestFit="1" customWidth="1"/>
    <col min="7166" max="7166" width="14.42578125" customWidth="1"/>
    <col min="7415" max="7415" width="39.28515625" bestFit="1" customWidth="1"/>
    <col min="7416" max="7416" width="15.85546875" customWidth="1"/>
    <col min="7417" max="7417" width="13.7109375" bestFit="1" customWidth="1"/>
    <col min="7419" max="7419" width="12.7109375" bestFit="1" customWidth="1"/>
    <col min="7422" max="7422" width="14.42578125" customWidth="1"/>
    <col min="7671" max="7671" width="39.28515625" bestFit="1" customWidth="1"/>
    <col min="7672" max="7672" width="15.85546875" customWidth="1"/>
    <col min="7673" max="7673" width="13.7109375" bestFit="1" customWidth="1"/>
    <col min="7675" max="7675" width="12.7109375" bestFit="1" customWidth="1"/>
    <col min="7678" max="7678" width="14.42578125" customWidth="1"/>
    <col min="7927" max="7927" width="39.28515625" bestFit="1" customWidth="1"/>
    <col min="7928" max="7928" width="15.85546875" customWidth="1"/>
    <col min="7929" max="7929" width="13.7109375" bestFit="1" customWidth="1"/>
    <col min="7931" max="7931" width="12.7109375" bestFit="1" customWidth="1"/>
    <col min="7934" max="7934" width="14.42578125" customWidth="1"/>
    <col min="8183" max="8183" width="39.28515625" bestFit="1" customWidth="1"/>
    <col min="8184" max="8184" width="15.85546875" customWidth="1"/>
    <col min="8185" max="8185" width="13.7109375" bestFit="1" customWidth="1"/>
    <col min="8187" max="8187" width="12.7109375" bestFit="1" customWidth="1"/>
    <col min="8190" max="8190" width="14.42578125" customWidth="1"/>
    <col min="8439" max="8439" width="39.28515625" bestFit="1" customWidth="1"/>
    <col min="8440" max="8440" width="15.85546875" customWidth="1"/>
    <col min="8441" max="8441" width="13.7109375" bestFit="1" customWidth="1"/>
    <col min="8443" max="8443" width="12.7109375" bestFit="1" customWidth="1"/>
    <col min="8446" max="8446" width="14.42578125" customWidth="1"/>
    <col min="8695" max="8695" width="39.28515625" bestFit="1" customWidth="1"/>
    <col min="8696" max="8696" width="15.85546875" customWidth="1"/>
    <col min="8697" max="8697" width="13.7109375" bestFit="1" customWidth="1"/>
    <col min="8699" max="8699" width="12.7109375" bestFit="1" customWidth="1"/>
    <col min="8702" max="8702" width="14.42578125" customWidth="1"/>
    <col min="8951" max="8951" width="39.28515625" bestFit="1" customWidth="1"/>
    <col min="8952" max="8952" width="15.85546875" customWidth="1"/>
    <col min="8953" max="8953" width="13.7109375" bestFit="1" customWidth="1"/>
    <col min="8955" max="8955" width="12.7109375" bestFit="1" customWidth="1"/>
    <col min="8958" max="8958" width="14.42578125" customWidth="1"/>
    <col min="9207" max="9207" width="39.28515625" bestFit="1" customWidth="1"/>
    <col min="9208" max="9208" width="15.85546875" customWidth="1"/>
    <col min="9209" max="9209" width="13.7109375" bestFit="1" customWidth="1"/>
    <col min="9211" max="9211" width="12.7109375" bestFit="1" customWidth="1"/>
    <col min="9214" max="9214" width="14.42578125" customWidth="1"/>
    <col min="9463" max="9463" width="39.28515625" bestFit="1" customWidth="1"/>
    <col min="9464" max="9464" width="15.85546875" customWidth="1"/>
    <col min="9465" max="9465" width="13.7109375" bestFit="1" customWidth="1"/>
    <col min="9467" max="9467" width="12.7109375" bestFit="1" customWidth="1"/>
    <col min="9470" max="9470" width="14.42578125" customWidth="1"/>
    <col min="9719" max="9719" width="39.28515625" bestFit="1" customWidth="1"/>
    <col min="9720" max="9720" width="15.85546875" customWidth="1"/>
    <col min="9721" max="9721" width="13.7109375" bestFit="1" customWidth="1"/>
    <col min="9723" max="9723" width="12.7109375" bestFit="1" customWidth="1"/>
    <col min="9726" max="9726" width="14.42578125" customWidth="1"/>
    <col min="9975" max="9975" width="39.28515625" bestFit="1" customWidth="1"/>
    <col min="9976" max="9976" width="15.85546875" customWidth="1"/>
    <col min="9977" max="9977" width="13.7109375" bestFit="1" customWidth="1"/>
    <col min="9979" max="9979" width="12.7109375" bestFit="1" customWidth="1"/>
    <col min="9982" max="9982" width="14.42578125" customWidth="1"/>
    <col min="10231" max="10231" width="39.28515625" bestFit="1" customWidth="1"/>
    <col min="10232" max="10232" width="15.85546875" customWidth="1"/>
    <col min="10233" max="10233" width="13.7109375" bestFit="1" customWidth="1"/>
    <col min="10235" max="10235" width="12.7109375" bestFit="1" customWidth="1"/>
    <col min="10238" max="10238" width="14.42578125" customWidth="1"/>
    <col min="10487" max="10487" width="39.28515625" bestFit="1" customWidth="1"/>
    <col min="10488" max="10488" width="15.85546875" customWidth="1"/>
    <col min="10489" max="10489" width="13.7109375" bestFit="1" customWidth="1"/>
    <col min="10491" max="10491" width="12.7109375" bestFit="1" customWidth="1"/>
    <col min="10494" max="10494" width="14.42578125" customWidth="1"/>
    <col min="10743" max="10743" width="39.28515625" bestFit="1" customWidth="1"/>
    <col min="10744" max="10744" width="15.85546875" customWidth="1"/>
    <col min="10745" max="10745" width="13.7109375" bestFit="1" customWidth="1"/>
    <col min="10747" max="10747" width="12.7109375" bestFit="1" customWidth="1"/>
    <col min="10750" max="10750" width="14.42578125" customWidth="1"/>
    <col min="10999" max="10999" width="39.28515625" bestFit="1" customWidth="1"/>
    <col min="11000" max="11000" width="15.85546875" customWidth="1"/>
    <col min="11001" max="11001" width="13.7109375" bestFit="1" customWidth="1"/>
    <col min="11003" max="11003" width="12.7109375" bestFit="1" customWidth="1"/>
    <col min="11006" max="11006" width="14.42578125" customWidth="1"/>
    <col min="11255" max="11255" width="39.28515625" bestFit="1" customWidth="1"/>
    <col min="11256" max="11256" width="15.85546875" customWidth="1"/>
    <col min="11257" max="11257" width="13.7109375" bestFit="1" customWidth="1"/>
    <col min="11259" max="11259" width="12.7109375" bestFit="1" customWidth="1"/>
    <col min="11262" max="11262" width="14.42578125" customWidth="1"/>
    <col min="11511" max="11511" width="39.28515625" bestFit="1" customWidth="1"/>
    <col min="11512" max="11512" width="15.85546875" customWidth="1"/>
    <col min="11513" max="11513" width="13.7109375" bestFit="1" customWidth="1"/>
    <col min="11515" max="11515" width="12.7109375" bestFit="1" customWidth="1"/>
    <col min="11518" max="11518" width="14.42578125" customWidth="1"/>
    <col min="11767" max="11767" width="39.28515625" bestFit="1" customWidth="1"/>
    <col min="11768" max="11768" width="15.85546875" customWidth="1"/>
    <col min="11769" max="11769" width="13.7109375" bestFit="1" customWidth="1"/>
    <col min="11771" max="11771" width="12.7109375" bestFit="1" customWidth="1"/>
    <col min="11774" max="11774" width="14.42578125" customWidth="1"/>
    <col min="12023" max="12023" width="39.28515625" bestFit="1" customWidth="1"/>
    <col min="12024" max="12024" width="15.85546875" customWidth="1"/>
    <col min="12025" max="12025" width="13.7109375" bestFit="1" customWidth="1"/>
    <col min="12027" max="12027" width="12.7109375" bestFit="1" customWidth="1"/>
    <col min="12030" max="12030" width="14.42578125" customWidth="1"/>
    <col min="12279" max="12279" width="39.28515625" bestFit="1" customWidth="1"/>
    <col min="12280" max="12280" width="15.85546875" customWidth="1"/>
    <col min="12281" max="12281" width="13.7109375" bestFit="1" customWidth="1"/>
    <col min="12283" max="12283" width="12.7109375" bestFit="1" customWidth="1"/>
    <col min="12286" max="12286" width="14.42578125" customWidth="1"/>
    <col min="12535" max="12535" width="39.28515625" bestFit="1" customWidth="1"/>
    <col min="12536" max="12536" width="15.85546875" customWidth="1"/>
    <col min="12537" max="12537" width="13.7109375" bestFit="1" customWidth="1"/>
    <col min="12539" max="12539" width="12.7109375" bestFit="1" customWidth="1"/>
    <col min="12542" max="12542" width="14.42578125" customWidth="1"/>
    <col min="12791" max="12791" width="39.28515625" bestFit="1" customWidth="1"/>
    <col min="12792" max="12792" width="15.85546875" customWidth="1"/>
    <col min="12793" max="12793" width="13.7109375" bestFit="1" customWidth="1"/>
    <col min="12795" max="12795" width="12.7109375" bestFit="1" customWidth="1"/>
    <col min="12798" max="12798" width="14.42578125" customWidth="1"/>
    <col min="13047" max="13047" width="39.28515625" bestFit="1" customWidth="1"/>
    <col min="13048" max="13048" width="15.85546875" customWidth="1"/>
    <col min="13049" max="13049" width="13.7109375" bestFit="1" customWidth="1"/>
    <col min="13051" max="13051" width="12.7109375" bestFit="1" customWidth="1"/>
    <col min="13054" max="13054" width="14.42578125" customWidth="1"/>
    <col min="13303" max="13303" width="39.28515625" bestFit="1" customWidth="1"/>
    <col min="13304" max="13304" width="15.85546875" customWidth="1"/>
    <col min="13305" max="13305" width="13.7109375" bestFit="1" customWidth="1"/>
    <col min="13307" max="13307" width="12.7109375" bestFit="1" customWidth="1"/>
    <col min="13310" max="13310" width="14.42578125" customWidth="1"/>
    <col min="13559" max="13559" width="39.28515625" bestFit="1" customWidth="1"/>
    <col min="13560" max="13560" width="15.85546875" customWidth="1"/>
    <col min="13561" max="13561" width="13.7109375" bestFit="1" customWidth="1"/>
    <col min="13563" max="13563" width="12.7109375" bestFit="1" customWidth="1"/>
    <col min="13566" max="13566" width="14.42578125" customWidth="1"/>
    <col min="13815" max="13815" width="39.28515625" bestFit="1" customWidth="1"/>
    <col min="13816" max="13816" width="15.85546875" customWidth="1"/>
    <col min="13817" max="13817" width="13.7109375" bestFit="1" customWidth="1"/>
    <col min="13819" max="13819" width="12.7109375" bestFit="1" customWidth="1"/>
    <col min="13822" max="13822" width="14.42578125" customWidth="1"/>
    <col min="14071" max="14071" width="39.28515625" bestFit="1" customWidth="1"/>
    <col min="14072" max="14072" width="15.85546875" customWidth="1"/>
    <col min="14073" max="14073" width="13.7109375" bestFit="1" customWidth="1"/>
    <col min="14075" max="14075" width="12.7109375" bestFit="1" customWidth="1"/>
    <col min="14078" max="14078" width="14.42578125" customWidth="1"/>
    <col min="14327" max="14327" width="39.28515625" bestFit="1" customWidth="1"/>
    <col min="14328" max="14328" width="15.85546875" customWidth="1"/>
    <col min="14329" max="14329" width="13.7109375" bestFit="1" customWidth="1"/>
    <col min="14331" max="14331" width="12.7109375" bestFit="1" customWidth="1"/>
    <col min="14334" max="14334" width="14.42578125" customWidth="1"/>
    <col min="14583" max="14583" width="39.28515625" bestFit="1" customWidth="1"/>
    <col min="14584" max="14584" width="15.85546875" customWidth="1"/>
    <col min="14585" max="14585" width="13.7109375" bestFit="1" customWidth="1"/>
    <col min="14587" max="14587" width="12.7109375" bestFit="1" customWidth="1"/>
    <col min="14590" max="14590" width="14.42578125" customWidth="1"/>
    <col min="14839" max="14839" width="39.28515625" bestFit="1" customWidth="1"/>
    <col min="14840" max="14840" width="15.85546875" customWidth="1"/>
    <col min="14841" max="14841" width="13.7109375" bestFit="1" customWidth="1"/>
    <col min="14843" max="14843" width="12.7109375" bestFit="1" customWidth="1"/>
    <col min="14846" max="14846" width="14.42578125" customWidth="1"/>
    <col min="15095" max="15095" width="39.28515625" bestFit="1" customWidth="1"/>
    <col min="15096" max="15096" width="15.85546875" customWidth="1"/>
    <col min="15097" max="15097" width="13.7109375" bestFit="1" customWidth="1"/>
    <col min="15099" max="15099" width="12.7109375" bestFit="1" customWidth="1"/>
    <col min="15102" max="15102" width="14.42578125" customWidth="1"/>
    <col min="15351" max="15351" width="39.28515625" bestFit="1" customWidth="1"/>
    <col min="15352" max="15352" width="15.85546875" customWidth="1"/>
    <col min="15353" max="15353" width="13.7109375" bestFit="1" customWidth="1"/>
    <col min="15355" max="15355" width="12.7109375" bestFit="1" customWidth="1"/>
    <col min="15358" max="15358" width="14.42578125" customWidth="1"/>
    <col min="15607" max="15607" width="39.28515625" bestFit="1" customWidth="1"/>
    <col min="15608" max="15608" width="15.85546875" customWidth="1"/>
    <col min="15609" max="15609" width="13.7109375" bestFit="1" customWidth="1"/>
    <col min="15611" max="15611" width="12.7109375" bestFit="1" customWidth="1"/>
    <col min="15614" max="15614" width="14.42578125" customWidth="1"/>
    <col min="15863" max="15863" width="39.28515625" bestFit="1" customWidth="1"/>
    <col min="15864" max="15864" width="15.85546875" customWidth="1"/>
    <col min="15865" max="15865" width="13.7109375" bestFit="1" customWidth="1"/>
    <col min="15867" max="15867" width="12.7109375" bestFit="1" customWidth="1"/>
    <col min="15870" max="15870" width="14.42578125" customWidth="1"/>
    <col min="16119" max="16119" width="39.28515625" bestFit="1" customWidth="1"/>
    <col min="16120" max="16120" width="15.85546875" customWidth="1"/>
    <col min="16121" max="16121" width="13.7109375" bestFit="1" customWidth="1"/>
    <col min="16123" max="16123" width="12.7109375" bestFit="1" customWidth="1"/>
    <col min="16126" max="16126" width="14.42578125" customWidth="1"/>
  </cols>
  <sheetData>
    <row r="1" spans="2:11" ht="18.75" x14ac:dyDescent="0.3">
      <c r="B1" s="798" t="s">
        <v>473</v>
      </c>
      <c r="C1" s="798"/>
      <c r="D1" s="798"/>
      <c r="E1" s="798"/>
      <c r="F1" s="798"/>
      <c r="G1" s="798"/>
      <c r="H1" s="798"/>
      <c r="I1" s="798"/>
      <c r="J1" s="798"/>
      <c r="K1" s="798"/>
    </row>
    <row r="2" spans="2:11" ht="18.75" x14ac:dyDescent="0.3">
      <c r="B2" s="798" t="s">
        <v>474</v>
      </c>
      <c r="C2" s="798"/>
      <c r="D2" s="798"/>
      <c r="E2" s="798"/>
      <c r="F2" s="798"/>
      <c r="G2" s="798"/>
      <c r="H2" s="798"/>
      <c r="I2" s="798"/>
      <c r="J2" s="798"/>
      <c r="K2" s="798"/>
    </row>
    <row r="3" spans="2:11" ht="18.75" x14ac:dyDescent="0.3">
      <c r="B3" s="798" t="s">
        <v>695</v>
      </c>
      <c r="C3" s="798"/>
      <c r="D3" s="798"/>
      <c r="E3" s="798"/>
      <c r="F3" s="798"/>
      <c r="G3" s="798"/>
      <c r="H3" s="798"/>
      <c r="I3" s="798"/>
      <c r="J3" s="798"/>
      <c r="K3" s="798"/>
    </row>
    <row r="5" spans="2:11" ht="30" customHeight="1" x14ac:dyDescent="0.2">
      <c r="B5" s="589" t="s">
        <v>696</v>
      </c>
      <c r="C5" s="589" t="s">
        <v>370</v>
      </c>
      <c r="D5" s="589" t="s">
        <v>475</v>
      </c>
      <c r="E5" s="590" t="s">
        <v>476</v>
      </c>
      <c r="F5" s="589" t="s">
        <v>477</v>
      </c>
      <c r="G5" s="590" t="s">
        <v>899</v>
      </c>
      <c r="H5" s="590" t="s">
        <v>710</v>
      </c>
      <c r="I5" s="590" t="s">
        <v>900</v>
      </c>
      <c r="J5" s="589" t="s">
        <v>901</v>
      </c>
    </row>
    <row r="6" spans="2:11" s="192" customFormat="1" ht="21.95" customHeight="1" x14ac:dyDescent="0.2">
      <c r="B6" s="591">
        <v>1</v>
      </c>
      <c r="C6" s="592" t="s">
        <v>478</v>
      </c>
      <c r="D6" s="592">
        <v>10261322</v>
      </c>
      <c r="E6" s="593">
        <v>23130</v>
      </c>
      <c r="F6" s="594">
        <f ca="1">DATEDIF(E6,TODAY(),"Y")</f>
        <v>60</v>
      </c>
      <c r="G6" s="595">
        <v>40660</v>
      </c>
      <c r="H6" s="596" t="s">
        <v>902</v>
      </c>
      <c r="I6" s="597">
        <v>2299420</v>
      </c>
      <c r="J6" s="597">
        <f>+I6*15</f>
        <v>34491300</v>
      </c>
    </row>
    <row r="7" spans="2:11" s="192" customFormat="1" ht="21.95" customHeight="1" x14ac:dyDescent="0.2">
      <c r="B7" s="591">
        <v>2</v>
      </c>
      <c r="C7" s="592" t="s">
        <v>479</v>
      </c>
      <c r="D7" s="592">
        <v>15904120</v>
      </c>
      <c r="E7" s="593">
        <v>22851</v>
      </c>
      <c r="F7" s="594">
        <f t="shared" ref="F7:F70" ca="1" si="0">DATEDIF(E7,TODAY(),"Y")</f>
        <v>61</v>
      </c>
      <c r="G7" s="595">
        <v>29976</v>
      </c>
      <c r="H7" s="596" t="s">
        <v>903</v>
      </c>
      <c r="I7" s="597">
        <v>2720000</v>
      </c>
      <c r="J7" s="597">
        <f t="shared" ref="J7:J70" si="1">+I7*15</f>
        <v>40800000</v>
      </c>
    </row>
    <row r="8" spans="2:11" s="192" customFormat="1" ht="21.95" customHeight="1" x14ac:dyDescent="0.2">
      <c r="B8" s="591">
        <v>3</v>
      </c>
      <c r="C8" s="592" t="s">
        <v>480</v>
      </c>
      <c r="D8" s="592">
        <v>75051547</v>
      </c>
      <c r="E8" s="593">
        <v>30335</v>
      </c>
      <c r="F8" s="594">
        <f t="shared" ca="1" si="0"/>
        <v>41</v>
      </c>
      <c r="G8" s="595">
        <v>39142</v>
      </c>
      <c r="H8" s="596" t="s">
        <v>902</v>
      </c>
      <c r="I8" s="597">
        <v>2299420</v>
      </c>
      <c r="J8" s="597">
        <f t="shared" si="1"/>
        <v>34491300</v>
      </c>
    </row>
    <row r="9" spans="2:11" s="192" customFormat="1" ht="21.95" customHeight="1" x14ac:dyDescent="0.2">
      <c r="B9" s="591">
        <v>4</v>
      </c>
      <c r="C9" s="592" t="s">
        <v>904</v>
      </c>
      <c r="D9" s="592">
        <v>25233425</v>
      </c>
      <c r="E9" s="593">
        <v>24632</v>
      </c>
      <c r="F9" s="594">
        <f t="shared" ca="1" si="0"/>
        <v>56</v>
      </c>
      <c r="G9" s="595">
        <v>44811</v>
      </c>
      <c r="H9" s="596" t="s">
        <v>905</v>
      </c>
      <c r="I9" s="597">
        <v>4257730</v>
      </c>
      <c r="J9" s="597">
        <f t="shared" si="1"/>
        <v>63865950</v>
      </c>
    </row>
    <row r="10" spans="2:11" s="192" customFormat="1" ht="21.95" customHeight="1" x14ac:dyDescent="0.2">
      <c r="B10" s="591">
        <v>5</v>
      </c>
      <c r="C10" s="592" t="s">
        <v>481</v>
      </c>
      <c r="D10" s="592">
        <v>10272983</v>
      </c>
      <c r="E10" s="593">
        <v>24235</v>
      </c>
      <c r="F10" s="594">
        <f t="shared" ca="1" si="0"/>
        <v>57</v>
      </c>
      <c r="G10" s="595">
        <v>32239</v>
      </c>
      <c r="H10" s="596" t="s">
        <v>903</v>
      </c>
      <c r="I10" s="597">
        <v>2720000</v>
      </c>
      <c r="J10" s="597">
        <f t="shared" si="1"/>
        <v>40800000</v>
      </c>
    </row>
    <row r="11" spans="2:11" s="192" customFormat="1" ht="21.95" customHeight="1" x14ac:dyDescent="0.2">
      <c r="B11" s="591">
        <v>6</v>
      </c>
      <c r="C11" s="592" t="s">
        <v>482</v>
      </c>
      <c r="D11" s="592">
        <v>15903701</v>
      </c>
      <c r="E11" s="593">
        <v>22794</v>
      </c>
      <c r="F11" s="594">
        <f t="shared" ca="1" si="0"/>
        <v>61</v>
      </c>
      <c r="G11" s="595">
        <v>40217</v>
      </c>
      <c r="H11" s="596" t="s">
        <v>906</v>
      </c>
      <c r="I11" s="597">
        <v>2299420</v>
      </c>
      <c r="J11" s="597">
        <f t="shared" si="1"/>
        <v>34491300</v>
      </c>
    </row>
    <row r="12" spans="2:11" s="192" customFormat="1" ht="21.95" customHeight="1" x14ac:dyDescent="0.2">
      <c r="B12" s="591">
        <v>7</v>
      </c>
      <c r="C12" s="592" t="s">
        <v>483</v>
      </c>
      <c r="D12" s="592">
        <v>75060217</v>
      </c>
      <c r="E12" s="593">
        <v>29456</v>
      </c>
      <c r="F12" s="594">
        <f t="shared" ca="1" si="0"/>
        <v>43</v>
      </c>
      <c r="G12" s="595">
        <v>42534</v>
      </c>
      <c r="H12" s="596" t="s">
        <v>903</v>
      </c>
      <c r="I12" s="597">
        <v>2415300</v>
      </c>
      <c r="J12" s="597">
        <f t="shared" si="1"/>
        <v>36229500</v>
      </c>
    </row>
    <row r="13" spans="2:11" s="192" customFormat="1" ht="21.95" customHeight="1" x14ac:dyDescent="0.2">
      <c r="B13" s="591">
        <v>8</v>
      </c>
      <c r="C13" s="592" t="s">
        <v>484</v>
      </c>
      <c r="D13" s="592">
        <v>1073328027</v>
      </c>
      <c r="E13" s="593">
        <v>36023</v>
      </c>
      <c r="F13" s="594">
        <f t="shared" ca="1" si="0"/>
        <v>25</v>
      </c>
      <c r="G13" s="595">
        <v>43797</v>
      </c>
      <c r="H13" s="596" t="s">
        <v>902</v>
      </c>
      <c r="I13" s="597">
        <v>2299420</v>
      </c>
      <c r="J13" s="597">
        <f t="shared" si="1"/>
        <v>34491300</v>
      </c>
    </row>
    <row r="14" spans="2:11" s="192" customFormat="1" ht="21.95" customHeight="1" x14ac:dyDescent="0.2">
      <c r="B14" s="591">
        <v>9</v>
      </c>
      <c r="C14" s="592" t="s">
        <v>485</v>
      </c>
      <c r="D14" s="592">
        <v>10178128</v>
      </c>
      <c r="E14" s="593">
        <v>26341</v>
      </c>
      <c r="F14" s="594">
        <f t="shared" ca="1" si="0"/>
        <v>52</v>
      </c>
      <c r="G14" s="595">
        <v>33329</v>
      </c>
      <c r="H14" s="596" t="s">
        <v>907</v>
      </c>
      <c r="I14" s="597">
        <v>4261921</v>
      </c>
      <c r="J14" s="597">
        <f t="shared" si="1"/>
        <v>63928815</v>
      </c>
    </row>
    <row r="15" spans="2:11" s="192" customFormat="1" ht="21.95" customHeight="1" x14ac:dyDescent="0.2">
      <c r="B15" s="591">
        <v>10</v>
      </c>
      <c r="C15" s="592" t="s">
        <v>486</v>
      </c>
      <c r="D15" s="592">
        <v>75047891</v>
      </c>
      <c r="E15" s="593">
        <v>25551</v>
      </c>
      <c r="F15" s="594">
        <f t="shared" ca="1" si="0"/>
        <v>54</v>
      </c>
      <c r="G15" s="595">
        <v>34121</v>
      </c>
      <c r="H15" s="596" t="s">
        <v>903</v>
      </c>
      <c r="I15" s="597">
        <v>2562160</v>
      </c>
      <c r="J15" s="597">
        <f t="shared" si="1"/>
        <v>38432400</v>
      </c>
    </row>
    <row r="16" spans="2:11" s="192" customFormat="1" ht="21.95" customHeight="1" x14ac:dyDescent="0.2">
      <c r="B16" s="591">
        <v>11</v>
      </c>
      <c r="C16" s="598" t="s">
        <v>487</v>
      </c>
      <c r="D16" s="592">
        <v>1055830800</v>
      </c>
      <c r="E16" s="593">
        <v>31776</v>
      </c>
      <c r="F16" s="594">
        <f t="shared" ca="1" si="0"/>
        <v>37</v>
      </c>
      <c r="G16" s="595">
        <v>42353</v>
      </c>
      <c r="H16" s="596" t="s">
        <v>908</v>
      </c>
      <c r="I16" s="597">
        <v>2815470</v>
      </c>
      <c r="J16" s="597">
        <f t="shared" si="1"/>
        <v>42232050</v>
      </c>
    </row>
    <row r="17" spans="2:10" s="192" customFormat="1" ht="21.95" customHeight="1" x14ac:dyDescent="0.2">
      <c r="B17" s="591">
        <v>12</v>
      </c>
      <c r="C17" s="598" t="s">
        <v>488</v>
      </c>
      <c r="D17" s="592">
        <v>24529321</v>
      </c>
      <c r="E17" s="593">
        <v>30014</v>
      </c>
      <c r="F17" s="594">
        <f t="shared" ca="1" si="0"/>
        <v>41</v>
      </c>
      <c r="G17" s="595">
        <v>42576</v>
      </c>
      <c r="H17" s="596" t="s">
        <v>908</v>
      </c>
      <c r="I17" s="597">
        <v>2815470</v>
      </c>
      <c r="J17" s="597">
        <f t="shared" si="1"/>
        <v>42232050</v>
      </c>
    </row>
    <row r="18" spans="2:10" s="192" customFormat="1" ht="21.95" customHeight="1" x14ac:dyDescent="0.2">
      <c r="B18" s="591">
        <v>13</v>
      </c>
      <c r="C18" s="598" t="s">
        <v>489</v>
      </c>
      <c r="D18" s="592">
        <v>4457057</v>
      </c>
      <c r="E18" s="593">
        <v>24769</v>
      </c>
      <c r="F18" s="594">
        <f t="shared" ca="1" si="0"/>
        <v>56</v>
      </c>
      <c r="G18" s="595">
        <v>31835</v>
      </c>
      <c r="H18" s="596" t="s">
        <v>903</v>
      </c>
      <c r="I18" s="597">
        <v>2415300</v>
      </c>
      <c r="J18" s="597">
        <f t="shared" si="1"/>
        <v>36229500</v>
      </c>
    </row>
    <row r="19" spans="2:10" s="192" customFormat="1" ht="21.95" customHeight="1" x14ac:dyDescent="0.2">
      <c r="B19" s="591">
        <v>14</v>
      </c>
      <c r="C19" s="598" t="s">
        <v>490</v>
      </c>
      <c r="D19" s="592">
        <v>4456751</v>
      </c>
      <c r="E19" s="593">
        <v>20899</v>
      </c>
      <c r="F19" s="594">
        <f t="shared" ca="1" si="0"/>
        <v>66</v>
      </c>
      <c r="G19" s="595">
        <v>34700</v>
      </c>
      <c r="H19" s="596" t="s">
        <v>902</v>
      </c>
      <c r="I19" s="597">
        <v>2299420</v>
      </c>
      <c r="J19" s="597">
        <f t="shared" si="1"/>
        <v>34491300</v>
      </c>
    </row>
    <row r="20" spans="2:10" s="192" customFormat="1" ht="21.95" customHeight="1" x14ac:dyDescent="0.2">
      <c r="B20" s="591">
        <v>15</v>
      </c>
      <c r="C20" s="598" t="s">
        <v>491</v>
      </c>
      <c r="D20" s="592">
        <v>10182229</v>
      </c>
      <c r="E20" s="593">
        <v>27546</v>
      </c>
      <c r="F20" s="594">
        <f t="shared" ca="1" si="0"/>
        <v>48</v>
      </c>
      <c r="G20" s="595">
        <v>37557</v>
      </c>
      <c r="H20" s="596" t="s">
        <v>909</v>
      </c>
      <c r="I20" s="597">
        <v>2815470</v>
      </c>
      <c r="J20" s="597">
        <f t="shared" si="1"/>
        <v>42232050</v>
      </c>
    </row>
    <row r="21" spans="2:10" s="192" customFormat="1" ht="21.95" customHeight="1" x14ac:dyDescent="0.2">
      <c r="B21" s="591">
        <v>16</v>
      </c>
      <c r="C21" s="598" t="s">
        <v>492</v>
      </c>
      <c r="D21" s="592">
        <v>4385491</v>
      </c>
      <c r="E21" s="593">
        <v>25029</v>
      </c>
      <c r="F21" s="594">
        <f t="shared" ca="1" si="0"/>
        <v>55</v>
      </c>
      <c r="G21" s="595">
        <v>37557</v>
      </c>
      <c r="H21" s="596" t="s">
        <v>906</v>
      </c>
      <c r="I21" s="597">
        <v>2299420</v>
      </c>
      <c r="J21" s="597">
        <f t="shared" si="1"/>
        <v>34491300</v>
      </c>
    </row>
    <row r="22" spans="2:10" s="192" customFormat="1" ht="21.95" customHeight="1" x14ac:dyDescent="0.2">
      <c r="B22" s="591">
        <v>17</v>
      </c>
      <c r="C22" s="598" t="s">
        <v>493</v>
      </c>
      <c r="D22" s="592">
        <v>75066243</v>
      </c>
      <c r="E22" s="593">
        <v>26081</v>
      </c>
      <c r="F22" s="594">
        <f t="shared" ca="1" si="0"/>
        <v>52</v>
      </c>
      <c r="G22" s="595">
        <v>37196</v>
      </c>
      <c r="H22" s="596" t="s">
        <v>907</v>
      </c>
      <c r="I22" s="597">
        <v>3454991</v>
      </c>
      <c r="J22" s="597">
        <f t="shared" si="1"/>
        <v>51824865</v>
      </c>
    </row>
    <row r="23" spans="2:10" s="192" customFormat="1" ht="21.95" customHeight="1" x14ac:dyDescent="0.2">
      <c r="B23" s="591">
        <v>18</v>
      </c>
      <c r="C23" s="598" t="s">
        <v>494</v>
      </c>
      <c r="D23" s="592">
        <v>10175176</v>
      </c>
      <c r="E23" s="593">
        <v>24668</v>
      </c>
      <c r="F23" s="594">
        <f t="shared" ca="1" si="0"/>
        <v>56</v>
      </c>
      <c r="G23" s="595">
        <v>37697</v>
      </c>
      <c r="H23" s="596" t="s">
        <v>910</v>
      </c>
      <c r="I23" s="597">
        <v>2930460</v>
      </c>
      <c r="J23" s="597">
        <f t="shared" si="1"/>
        <v>43956900</v>
      </c>
    </row>
    <row r="24" spans="2:10" s="192" customFormat="1" ht="21.95" customHeight="1" x14ac:dyDescent="0.2">
      <c r="B24" s="591">
        <v>19</v>
      </c>
      <c r="C24" s="598" t="s">
        <v>495</v>
      </c>
      <c r="D24" s="592">
        <v>10286402</v>
      </c>
      <c r="E24" s="593">
        <v>25566</v>
      </c>
      <c r="F24" s="594">
        <f t="shared" ca="1" si="0"/>
        <v>54</v>
      </c>
      <c r="G24" s="595">
        <v>39182</v>
      </c>
      <c r="H24" s="596" t="s">
        <v>903</v>
      </c>
      <c r="I24" s="597">
        <v>2562160</v>
      </c>
      <c r="J24" s="597">
        <f t="shared" si="1"/>
        <v>38432400</v>
      </c>
    </row>
    <row r="25" spans="2:10" s="192" customFormat="1" ht="21.95" customHeight="1" x14ac:dyDescent="0.2">
      <c r="B25" s="591">
        <v>20</v>
      </c>
      <c r="C25" s="598" t="s">
        <v>496</v>
      </c>
      <c r="D25" s="592">
        <v>10177511</v>
      </c>
      <c r="E25" s="593">
        <v>25905</v>
      </c>
      <c r="F25" s="594">
        <f t="shared" ca="1" si="0"/>
        <v>53</v>
      </c>
      <c r="G25" s="595">
        <v>34639</v>
      </c>
      <c r="H25" s="596" t="s">
        <v>902</v>
      </c>
      <c r="I25" s="597">
        <v>2299420</v>
      </c>
      <c r="J25" s="597">
        <f t="shared" si="1"/>
        <v>34491300</v>
      </c>
    </row>
    <row r="26" spans="2:10" s="192" customFormat="1" ht="21.95" customHeight="1" x14ac:dyDescent="0.2">
      <c r="B26" s="591">
        <v>21</v>
      </c>
      <c r="C26" s="598" t="s">
        <v>497</v>
      </c>
      <c r="D26" s="592">
        <v>75036697</v>
      </c>
      <c r="E26" s="593">
        <v>23929</v>
      </c>
      <c r="F26" s="594">
        <f t="shared" ca="1" si="0"/>
        <v>58</v>
      </c>
      <c r="G26" s="595">
        <v>40606</v>
      </c>
      <c r="H26" s="596" t="s">
        <v>903</v>
      </c>
      <c r="I26" s="597">
        <v>2720000</v>
      </c>
      <c r="J26" s="597">
        <f t="shared" si="1"/>
        <v>40800000</v>
      </c>
    </row>
    <row r="27" spans="2:10" s="192" customFormat="1" ht="21.95" customHeight="1" x14ac:dyDescent="0.2">
      <c r="B27" s="591">
        <v>22</v>
      </c>
      <c r="C27" s="598" t="s">
        <v>498</v>
      </c>
      <c r="D27" s="592">
        <v>16110300</v>
      </c>
      <c r="E27" s="593">
        <v>22626</v>
      </c>
      <c r="F27" s="594">
        <f t="shared" ca="1" si="0"/>
        <v>62</v>
      </c>
      <c r="G27" s="595">
        <v>37653</v>
      </c>
      <c r="H27" s="596" t="s">
        <v>903</v>
      </c>
      <c r="I27" s="597">
        <v>2415300</v>
      </c>
      <c r="J27" s="597">
        <f t="shared" si="1"/>
        <v>36229500</v>
      </c>
    </row>
    <row r="28" spans="2:10" s="192" customFormat="1" ht="21.95" customHeight="1" x14ac:dyDescent="0.2">
      <c r="B28" s="591">
        <v>23</v>
      </c>
      <c r="C28" s="598" t="s">
        <v>499</v>
      </c>
      <c r="D28" s="592">
        <v>4385483</v>
      </c>
      <c r="E28" s="593">
        <v>25029</v>
      </c>
      <c r="F28" s="594">
        <f t="shared" ca="1" si="0"/>
        <v>55</v>
      </c>
      <c r="G28" s="595">
        <v>33635</v>
      </c>
      <c r="H28" s="596" t="s">
        <v>906</v>
      </c>
      <c r="I28" s="597">
        <v>2299420</v>
      </c>
      <c r="J28" s="597">
        <f t="shared" si="1"/>
        <v>34491300</v>
      </c>
    </row>
    <row r="29" spans="2:10" s="192" customFormat="1" ht="21.95" customHeight="1" x14ac:dyDescent="0.2">
      <c r="B29" s="591">
        <v>24</v>
      </c>
      <c r="C29" s="598" t="s">
        <v>500</v>
      </c>
      <c r="D29" s="592">
        <v>1061371464</v>
      </c>
      <c r="E29" s="593">
        <v>34298</v>
      </c>
      <c r="F29" s="594">
        <f t="shared" ca="1" si="0"/>
        <v>30</v>
      </c>
      <c r="G29" s="595">
        <v>42045</v>
      </c>
      <c r="H29" s="596" t="s">
        <v>902</v>
      </c>
      <c r="I29" s="597">
        <v>2299420</v>
      </c>
      <c r="J29" s="597">
        <f t="shared" si="1"/>
        <v>34491300</v>
      </c>
    </row>
    <row r="30" spans="2:10" s="192" customFormat="1" ht="21.95" customHeight="1" x14ac:dyDescent="0.2">
      <c r="B30" s="591">
        <v>25</v>
      </c>
      <c r="C30" s="598" t="s">
        <v>911</v>
      </c>
      <c r="D30" s="592">
        <v>1060655453</v>
      </c>
      <c r="E30" s="593">
        <v>35731</v>
      </c>
      <c r="F30" s="594">
        <f t="shared" ca="1" si="0"/>
        <v>26</v>
      </c>
      <c r="G30" s="595">
        <v>44599</v>
      </c>
      <c r="H30" s="596" t="s">
        <v>903</v>
      </c>
      <c r="I30" s="597">
        <v>2720000</v>
      </c>
      <c r="J30" s="597">
        <f t="shared" si="1"/>
        <v>40800000</v>
      </c>
    </row>
    <row r="31" spans="2:10" s="192" customFormat="1" ht="21.95" customHeight="1" x14ac:dyDescent="0.2">
      <c r="B31" s="591">
        <v>26</v>
      </c>
      <c r="C31" s="598" t="s">
        <v>501</v>
      </c>
      <c r="D31" s="592">
        <v>30237521</v>
      </c>
      <c r="E31" s="593">
        <v>30687</v>
      </c>
      <c r="F31" s="594">
        <f t="shared" ca="1" si="0"/>
        <v>40</v>
      </c>
      <c r="G31" s="595">
        <v>42752</v>
      </c>
      <c r="H31" s="596" t="s">
        <v>912</v>
      </c>
      <c r="I31" s="597">
        <v>4257730</v>
      </c>
      <c r="J31" s="597">
        <f t="shared" si="1"/>
        <v>63865950</v>
      </c>
    </row>
    <row r="32" spans="2:10" s="192" customFormat="1" ht="21.95" customHeight="1" x14ac:dyDescent="0.2">
      <c r="B32" s="591">
        <v>27</v>
      </c>
      <c r="C32" s="598" t="s">
        <v>502</v>
      </c>
      <c r="D32" s="592">
        <v>15932212</v>
      </c>
      <c r="E32" s="593">
        <v>30035</v>
      </c>
      <c r="F32" s="594">
        <f t="shared" ca="1" si="0"/>
        <v>41</v>
      </c>
      <c r="G32" s="595">
        <v>39205</v>
      </c>
      <c r="H32" s="596" t="s">
        <v>903</v>
      </c>
      <c r="I32" s="597">
        <v>2562160</v>
      </c>
      <c r="J32" s="597">
        <f t="shared" si="1"/>
        <v>38432400</v>
      </c>
    </row>
    <row r="33" spans="2:10" s="192" customFormat="1" ht="21.95" customHeight="1" x14ac:dyDescent="0.2">
      <c r="B33" s="591">
        <v>28</v>
      </c>
      <c r="C33" s="598" t="s">
        <v>913</v>
      </c>
      <c r="D33" s="592">
        <v>75090219</v>
      </c>
      <c r="E33" s="593">
        <v>28903</v>
      </c>
      <c r="F33" s="594">
        <f t="shared" ca="1" si="0"/>
        <v>45</v>
      </c>
      <c r="G33" s="595">
        <v>44649</v>
      </c>
      <c r="H33" s="596" t="s">
        <v>903</v>
      </c>
      <c r="I33" s="597">
        <v>2562160</v>
      </c>
      <c r="J33" s="597">
        <f t="shared" si="1"/>
        <v>38432400</v>
      </c>
    </row>
    <row r="34" spans="2:10" s="192" customFormat="1" ht="21.95" customHeight="1" x14ac:dyDescent="0.2">
      <c r="B34" s="591">
        <v>29</v>
      </c>
      <c r="C34" s="598" t="s">
        <v>503</v>
      </c>
      <c r="D34" s="592">
        <v>16279221</v>
      </c>
      <c r="E34" s="593">
        <v>24541</v>
      </c>
      <c r="F34" s="594">
        <f t="shared" ca="1" si="0"/>
        <v>56</v>
      </c>
      <c r="G34" s="595">
        <v>33349</v>
      </c>
      <c r="H34" s="596" t="s">
        <v>903</v>
      </c>
      <c r="I34" s="597">
        <v>2415300</v>
      </c>
      <c r="J34" s="597">
        <f t="shared" si="1"/>
        <v>36229500</v>
      </c>
    </row>
    <row r="35" spans="2:10" s="192" customFormat="1" ht="21.95" customHeight="1" x14ac:dyDescent="0.2">
      <c r="B35" s="591">
        <v>30</v>
      </c>
      <c r="C35" s="598" t="s">
        <v>504</v>
      </c>
      <c r="D35" s="592">
        <v>75055682</v>
      </c>
      <c r="E35" s="593">
        <v>25031</v>
      </c>
      <c r="F35" s="594">
        <f t="shared" ca="1" si="0"/>
        <v>55</v>
      </c>
      <c r="G35" s="595">
        <v>32387</v>
      </c>
      <c r="H35" s="596" t="s">
        <v>903</v>
      </c>
      <c r="I35" s="597">
        <v>2415300</v>
      </c>
      <c r="J35" s="597">
        <f t="shared" si="1"/>
        <v>36229500</v>
      </c>
    </row>
    <row r="36" spans="2:10" s="192" customFormat="1" ht="21.95" customHeight="1" x14ac:dyDescent="0.2">
      <c r="B36" s="591">
        <v>31</v>
      </c>
      <c r="C36" s="598" t="s">
        <v>505</v>
      </c>
      <c r="D36" s="592">
        <v>1060647823</v>
      </c>
      <c r="E36" s="593">
        <v>32349</v>
      </c>
      <c r="F36" s="594">
        <f t="shared" ca="1" si="0"/>
        <v>35</v>
      </c>
      <c r="G36" s="595">
        <v>42249</v>
      </c>
      <c r="H36" s="596" t="s">
        <v>903</v>
      </c>
      <c r="I36" s="597">
        <v>2415300</v>
      </c>
      <c r="J36" s="597">
        <f t="shared" si="1"/>
        <v>36229500</v>
      </c>
    </row>
    <row r="37" spans="2:10" s="192" customFormat="1" ht="21.95" customHeight="1" x14ac:dyDescent="0.2">
      <c r="B37" s="591">
        <v>32</v>
      </c>
      <c r="C37" s="598" t="s">
        <v>506</v>
      </c>
      <c r="D37" s="592">
        <v>75048917</v>
      </c>
      <c r="E37" s="593">
        <v>26743</v>
      </c>
      <c r="F37" s="594">
        <f t="shared" ca="1" si="0"/>
        <v>50</v>
      </c>
      <c r="G37" s="595">
        <v>39574</v>
      </c>
      <c r="H37" s="596" t="s">
        <v>903</v>
      </c>
      <c r="I37" s="597">
        <v>2562160</v>
      </c>
      <c r="J37" s="597">
        <f t="shared" si="1"/>
        <v>38432400</v>
      </c>
    </row>
    <row r="38" spans="2:10" s="192" customFormat="1" ht="21.95" customHeight="1" x14ac:dyDescent="0.2">
      <c r="B38" s="591">
        <v>33</v>
      </c>
      <c r="C38" s="598" t="s">
        <v>507</v>
      </c>
      <c r="D38" s="592">
        <v>10176744</v>
      </c>
      <c r="E38" s="593">
        <v>25811</v>
      </c>
      <c r="F38" s="594">
        <f t="shared" ca="1" si="0"/>
        <v>53</v>
      </c>
      <c r="G38" s="595">
        <v>39532</v>
      </c>
      <c r="H38" s="596" t="s">
        <v>902</v>
      </c>
      <c r="I38" s="597">
        <v>2299420</v>
      </c>
      <c r="J38" s="597">
        <f t="shared" si="1"/>
        <v>34491300</v>
      </c>
    </row>
    <row r="39" spans="2:10" s="192" customFormat="1" ht="21.95" customHeight="1" x14ac:dyDescent="0.2">
      <c r="B39" s="591">
        <v>34</v>
      </c>
      <c r="C39" s="598" t="s">
        <v>508</v>
      </c>
      <c r="D39" s="592">
        <v>24398737</v>
      </c>
      <c r="E39" s="593">
        <v>30940</v>
      </c>
      <c r="F39" s="594">
        <f t="shared" ca="1" si="0"/>
        <v>39</v>
      </c>
      <c r="G39" s="595">
        <v>39609</v>
      </c>
      <c r="H39" s="596" t="s">
        <v>903</v>
      </c>
      <c r="I39" s="597">
        <v>2720000</v>
      </c>
      <c r="J39" s="597">
        <f t="shared" si="1"/>
        <v>40800000</v>
      </c>
    </row>
    <row r="40" spans="2:10" s="192" customFormat="1" ht="21.95" customHeight="1" x14ac:dyDescent="0.2">
      <c r="B40" s="591">
        <v>35</v>
      </c>
      <c r="C40" s="598" t="s">
        <v>509</v>
      </c>
      <c r="D40" s="592">
        <v>30329901</v>
      </c>
      <c r="E40" s="593">
        <v>26925</v>
      </c>
      <c r="F40" s="594">
        <f t="shared" ca="1" si="0"/>
        <v>50</v>
      </c>
      <c r="G40" s="595">
        <v>34700</v>
      </c>
      <c r="H40" s="596" t="s">
        <v>908</v>
      </c>
      <c r="I40" s="597">
        <v>2815470</v>
      </c>
      <c r="J40" s="597">
        <f t="shared" si="1"/>
        <v>42232050</v>
      </c>
    </row>
    <row r="41" spans="2:10" s="192" customFormat="1" ht="21.95" customHeight="1" x14ac:dyDescent="0.2">
      <c r="B41" s="591">
        <v>36</v>
      </c>
      <c r="C41" s="598" t="s">
        <v>510</v>
      </c>
      <c r="D41" s="592">
        <v>10261342</v>
      </c>
      <c r="E41" s="593">
        <v>23212</v>
      </c>
      <c r="F41" s="594">
        <f t="shared" ca="1" si="0"/>
        <v>60</v>
      </c>
      <c r="G41" s="595">
        <v>43101</v>
      </c>
      <c r="H41" s="596" t="s">
        <v>914</v>
      </c>
      <c r="I41" s="597">
        <v>8181250</v>
      </c>
      <c r="J41" s="597">
        <f t="shared" si="1"/>
        <v>122718750</v>
      </c>
    </row>
    <row r="42" spans="2:10" s="192" customFormat="1" ht="21.95" customHeight="1" x14ac:dyDescent="0.2">
      <c r="B42" s="591">
        <v>37</v>
      </c>
      <c r="C42" s="598" t="s">
        <v>511</v>
      </c>
      <c r="D42" s="592">
        <v>15960558</v>
      </c>
      <c r="E42" s="593">
        <v>27086</v>
      </c>
      <c r="F42" s="594">
        <f t="shared" ca="1" si="0"/>
        <v>50</v>
      </c>
      <c r="G42" s="595">
        <v>34061</v>
      </c>
      <c r="H42" s="596" t="s">
        <v>903</v>
      </c>
      <c r="I42" s="597">
        <v>2562160</v>
      </c>
      <c r="J42" s="597">
        <f t="shared" si="1"/>
        <v>38432400</v>
      </c>
    </row>
    <row r="43" spans="2:10" s="192" customFormat="1" ht="21.95" customHeight="1" x14ac:dyDescent="0.2">
      <c r="B43" s="591">
        <v>38</v>
      </c>
      <c r="C43" s="598" t="s">
        <v>512</v>
      </c>
      <c r="D43" s="592">
        <v>30329313</v>
      </c>
      <c r="E43" s="593">
        <v>26840</v>
      </c>
      <c r="F43" s="594">
        <f t="shared" ca="1" si="0"/>
        <v>50</v>
      </c>
      <c r="G43" s="595">
        <v>43741</v>
      </c>
      <c r="H43" s="596" t="s">
        <v>908</v>
      </c>
      <c r="I43" s="597">
        <v>2815470</v>
      </c>
      <c r="J43" s="597">
        <f t="shared" si="1"/>
        <v>42232050</v>
      </c>
    </row>
    <row r="44" spans="2:10" s="192" customFormat="1" ht="21.95" customHeight="1" x14ac:dyDescent="0.2">
      <c r="B44" s="591">
        <v>39</v>
      </c>
      <c r="C44" s="598" t="s">
        <v>513</v>
      </c>
      <c r="D44" s="592">
        <v>15990083</v>
      </c>
      <c r="E44" s="593">
        <v>28343</v>
      </c>
      <c r="F44" s="594">
        <f t="shared" ca="1" si="0"/>
        <v>46</v>
      </c>
      <c r="G44" s="595">
        <v>38888</v>
      </c>
      <c r="H44" s="596" t="s">
        <v>902</v>
      </c>
      <c r="I44" s="597">
        <v>2299420</v>
      </c>
      <c r="J44" s="597">
        <f t="shared" si="1"/>
        <v>34491300</v>
      </c>
    </row>
    <row r="45" spans="2:10" s="192" customFormat="1" ht="21.95" customHeight="1" x14ac:dyDescent="0.2">
      <c r="B45" s="591">
        <v>40</v>
      </c>
      <c r="C45" s="598" t="s">
        <v>514</v>
      </c>
      <c r="D45" s="592">
        <v>15534147</v>
      </c>
      <c r="E45" s="593">
        <v>27906</v>
      </c>
      <c r="F45" s="594">
        <f t="shared" ca="1" si="0"/>
        <v>47</v>
      </c>
      <c r="G45" s="595">
        <v>41806</v>
      </c>
      <c r="H45" s="596" t="s">
        <v>902</v>
      </c>
      <c r="I45" s="597">
        <v>2299420</v>
      </c>
      <c r="J45" s="597">
        <f t="shared" si="1"/>
        <v>34491300</v>
      </c>
    </row>
    <row r="46" spans="2:10" s="192" customFormat="1" ht="21.95" customHeight="1" x14ac:dyDescent="0.2">
      <c r="B46" s="591">
        <v>41</v>
      </c>
      <c r="C46" s="598" t="s">
        <v>915</v>
      </c>
      <c r="D46" s="592">
        <v>75049799</v>
      </c>
      <c r="E46" s="593">
        <v>28092</v>
      </c>
      <c r="F46" s="594">
        <f t="shared" ca="1" si="0"/>
        <v>47</v>
      </c>
      <c r="G46" s="595">
        <v>44900</v>
      </c>
      <c r="H46" s="596" t="s">
        <v>902</v>
      </c>
      <c r="I46" s="597">
        <v>2299420</v>
      </c>
      <c r="J46" s="597">
        <f t="shared" si="1"/>
        <v>34491300</v>
      </c>
    </row>
    <row r="47" spans="2:10" s="192" customFormat="1" ht="21.95" customHeight="1" x14ac:dyDescent="0.2">
      <c r="B47" s="591">
        <v>42</v>
      </c>
      <c r="C47" s="598" t="s">
        <v>515</v>
      </c>
      <c r="D47" s="592">
        <v>15913259</v>
      </c>
      <c r="E47" s="593">
        <v>21618</v>
      </c>
      <c r="F47" s="594">
        <f t="shared" ca="1" si="0"/>
        <v>64</v>
      </c>
      <c r="G47" s="595">
        <v>33710</v>
      </c>
      <c r="H47" s="596" t="s">
        <v>902</v>
      </c>
      <c r="I47" s="597">
        <v>2299420</v>
      </c>
      <c r="J47" s="597">
        <f t="shared" si="1"/>
        <v>34491300</v>
      </c>
    </row>
    <row r="48" spans="2:10" s="192" customFormat="1" ht="21.95" customHeight="1" x14ac:dyDescent="0.2">
      <c r="B48" s="591">
        <v>43</v>
      </c>
      <c r="C48" s="598" t="s">
        <v>516</v>
      </c>
      <c r="D48" s="592">
        <v>30394386</v>
      </c>
      <c r="E48" s="593">
        <v>28364</v>
      </c>
      <c r="F48" s="594">
        <f t="shared" ca="1" si="0"/>
        <v>46</v>
      </c>
      <c r="G48" s="595">
        <v>38473</v>
      </c>
      <c r="H48" s="596" t="s">
        <v>908</v>
      </c>
      <c r="I48" s="597">
        <v>2815470</v>
      </c>
      <c r="J48" s="597">
        <f t="shared" si="1"/>
        <v>42232050</v>
      </c>
    </row>
    <row r="49" spans="2:10" s="192" customFormat="1" ht="21.95" customHeight="1" x14ac:dyDescent="0.2">
      <c r="B49" s="591">
        <v>44</v>
      </c>
      <c r="C49" s="598" t="s">
        <v>916</v>
      </c>
      <c r="D49" s="592">
        <v>1053769762</v>
      </c>
      <c r="E49" s="593">
        <v>31618</v>
      </c>
      <c r="F49" s="594">
        <f t="shared" ca="1" si="0"/>
        <v>37</v>
      </c>
      <c r="G49" s="595">
        <v>44466</v>
      </c>
      <c r="H49" s="596" t="s">
        <v>907</v>
      </c>
      <c r="I49" s="597">
        <v>3454991</v>
      </c>
      <c r="J49" s="597">
        <f t="shared" si="1"/>
        <v>51824865</v>
      </c>
    </row>
    <row r="50" spans="2:10" s="192" customFormat="1" ht="21.95" customHeight="1" x14ac:dyDescent="0.2">
      <c r="B50" s="591">
        <v>45</v>
      </c>
      <c r="C50" s="598" t="s">
        <v>517</v>
      </c>
      <c r="D50" s="592">
        <v>9993358</v>
      </c>
      <c r="E50" s="593">
        <v>25835</v>
      </c>
      <c r="F50" s="594">
        <f t="shared" ca="1" si="0"/>
        <v>53</v>
      </c>
      <c r="G50" s="595">
        <v>41652</v>
      </c>
      <c r="H50" s="596" t="s">
        <v>903</v>
      </c>
      <c r="I50" s="597">
        <v>2562160</v>
      </c>
      <c r="J50" s="597">
        <f t="shared" si="1"/>
        <v>38432400</v>
      </c>
    </row>
    <row r="51" spans="2:10" s="192" customFormat="1" ht="21.95" customHeight="1" x14ac:dyDescent="0.2">
      <c r="B51" s="591">
        <v>46</v>
      </c>
      <c r="C51" s="598" t="s">
        <v>518</v>
      </c>
      <c r="D51" s="592">
        <v>13762420</v>
      </c>
      <c r="E51" s="593">
        <v>31248</v>
      </c>
      <c r="F51" s="594">
        <f t="shared" ca="1" si="0"/>
        <v>38</v>
      </c>
      <c r="G51" s="595">
        <v>40217</v>
      </c>
      <c r="H51" s="596" t="s">
        <v>917</v>
      </c>
      <c r="I51" s="597">
        <v>2815470</v>
      </c>
      <c r="J51" s="597">
        <f t="shared" si="1"/>
        <v>42232050</v>
      </c>
    </row>
    <row r="52" spans="2:10" s="192" customFormat="1" ht="21.95" customHeight="1" x14ac:dyDescent="0.2">
      <c r="B52" s="591">
        <v>47</v>
      </c>
      <c r="C52" s="598" t="s">
        <v>519</v>
      </c>
      <c r="D52" s="592">
        <v>16115467</v>
      </c>
      <c r="E52" s="593">
        <v>30966</v>
      </c>
      <c r="F52" s="594">
        <f t="shared" ca="1" si="0"/>
        <v>39</v>
      </c>
      <c r="G52" s="595">
        <v>42349</v>
      </c>
      <c r="H52" s="596" t="s">
        <v>918</v>
      </c>
      <c r="I52" s="597">
        <v>3437370</v>
      </c>
      <c r="J52" s="597">
        <f t="shared" si="1"/>
        <v>51560550</v>
      </c>
    </row>
    <row r="53" spans="2:10" s="192" customFormat="1" ht="21.95" customHeight="1" x14ac:dyDescent="0.2">
      <c r="B53" s="591">
        <v>48</v>
      </c>
      <c r="C53" s="598" t="s">
        <v>520</v>
      </c>
      <c r="D53" s="592">
        <v>1061654494</v>
      </c>
      <c r="E53" s="593">
        <v>31780</v>
      </c>
      <c r="F53" s="594">
        <f t="shared" ca="1" si="0"/>
        <v>37</v>
      </c>
      <c r="G53" s="595">
        <v>42403</v>
      </c>
      <c r="H53" s="596" t="s">
        <v>919</v>
      </c>
      <c r="I53" s="597">
        <v>6584372</v>
      </c>
      <c r="J53" s="597">
        <f t="shared" si="1"/>
        <v>98765580</v>
      </c>
    </row>
    <row r="54" spans="2:10" s="192" customFormat="1" ht="21.95" customHeight="1" x14ac:dyDescent="0.2">
      <c r="B54" s="591">
        <v>49</v>
      </c>
      <c r="C54" s="598" t="s">
        <v>521</v>
      </c>
      <c r="D54" s="592">
        <v>30348680</v>
      </c>
      <c r="E54" s="593">
        <v>25673</v>
      </c>
      <c r="F54" s="594">
        <f t="shared" ca="1" si="0"/>
        <v>53</v>
      </c>
      <c r="G54" s="595">
        <v>37552</v>
      </c>
      <c r="H54" s="596" t="s">
        <v>907</v>
      </c>
      <c r="I54" s="597">
        <v>3454991</v>
      </c>
      <c r="J54" s="597">
        <f t="shared" si="1"/>
        <v>51824865</v>
      </c>
    </row>
    <row r="55" spans="2:10" s="192" customFormat="1" ht="21.95" customHeight="1" x14ac:dyDescent="0.2">
      <c r="B55" s="591">
        <v>50</v>
      </c>
      <c r="C55" s="598" t="s">
        <v>522</v>
      </c>
      <c r="D55" s="592">
        <v>15918629</v>
      </c>
      <c r="E55" s="593">
        <v>25493</v>
      </c>
      <c r="F55" s="594">
        <f t="shared" ca="1" si="0"/>
        <v>54</v>
      </c>
      <c r="G55" s="595">
        <v>42559</v>
      </c>
      <c r="H55" s="596" t="s">
        <v>902</v>
      </c>
      <c r="I55" s="597">
        <v>2299420</v>
      </c>
      <c r="J55" s="597">
        <f t="shared" si="1"/>
        <v>34491300</v>
      </c>
    </row>
    <row r="56" spans="2:10" s="192" customFormat="1" ht="21.95" customHeight="1" x14ac:dyDescent="0.2">
      <c r="B56" s="591">
        <v>51</v>
      </c>
      <c r="C56" s="598" t="s">
        <v>523</v>
      </c>
      <c r="D56" s="592">
        <v>25061300</v>
      </c>
      <c r="E56" s="593">
        <v>24730</v>
      </c>
      <c r="F56" s="594">
        <f t="shared" ca="1" si="0"/>
        <v>56</v>
      </c>
      <c r="G56" s="595">
        <v>43536</v>
      </c>
      <c r="H56" s="596" t="s">
        <v>908</v>
      </c>
      <c r="I56" s="597">
        <v>2779340</v>
      </c>
      <c r="J56" s="597">
        <f t="shared" si="1"/>
        <v>41690100</v>
      </c>
    </row>
    <row r="57" spans="2:10" s="192" customFormat="1" ht="21.95" customHeight="1" x14ac:dyDescent="0.2">
      <c r="B57" s="591">
        <v>52</v>
      </c>
      <c r="C57" s="598" t="s">
        <v>524</v>
      </c>
      <c r="D57" s="592">
        <v>15957016</v>
      </c>
      <c r="E57" s="593">
        <v>22919</v>
      </c>
      <c r="F57" s="594">
        <f t="shared" ca="1" si="0"/>
        <v>61</v>
      </c>
      <c r="G57" s="595">
        <v>33911</v>
      </c>
      <c r="H57" s="596" t="s">
        <v>902</v>
      </c>
      <c r="I57" s="597">
        <v>2299420</v>
      </c>
      <c r="J57" s="597">
        <f t="shared" si="1"/>
        <v>34491300</v>
      </c>
    </row>
    <row r="58" spans="2:10" s="192" customFormat="1" ht="21.95" customHeight="1" x14ac:dyDescent="0.2">
      <c r="B58" s="591">
        <v>53</v>
      </c>
      <c r="C58" s="598" t="s">
        <v>525</v>
      </c>
      <c r="D58" s="592">
        <v>10120654</v>
      </c>
      <c r="E58" s="593">
        <v>23396</v>
      </c>
      <c r="F58" s="594">
        <f t="shared" ca="1" si="0"/>
        <v>60</v>
      </c>
      <c r="G58" s="595">
        <v>37566</v>
      </c>
      <c r="H58" s="596" t="s">
        <v>906</v>
      </c>
      <c r="I58" s="597">
        <v>2299420</v>
      </c>
      <c r="J58" s="597">
        <f t="shared" si="1"/>
        <v>34491300</v>
      </c>
    </row>
    <row r="59" spans="2:10" s="192" customFormat="1" ht="21.95" customHeight="1" x14ac:dyDescent="0.2">
      <c r="B59" s="591">
        <v>54</v>
      </c>
      <c r="C59" s="598" t="s">
        <v>526</v>
      </c>
      <c r="D59" s="592">
        <v>15986280</v>
      </c>
      <c r="E59" s="593">
        <v>23168</v>
      </c>
      <c r="F59" s="594">
        <f t="shared" ca="1" si="0"/>
        <v>60</v>
      </c>
      <c r="G59" s="595">
        <v>37605</v>
      </c>
      <c r="H59" s="596" t="s">
        <v>908</v>
      </c>
      <c r="I59" s="597">
        <v>2815470</v>
      </c>
      <c r="J59" s="597">
        <f t="shared" si="1"/>
        <v>42232050</v>
      </c>
    </row>
    <row r="60" spans="2:10" s="192" customFormat="1" ht="21.95" customHeight="1" x14ac:dyDescent="0.2">
      <c r="B60" s="591">
        <v>55</v>
      </c>
      <c r="C60" s="598" t="s">
        <v>527</v>
      </c>
      <c r="D60" s="592">
        <v>9923293</v>
      </c>
      <c r="E60" s="593">
        <v>27515</v>
      </c>
      <c r="F60" s="594">
        <f t="shared" ca="1" si="0"/>
        <v>48</v>
      </c>
      <c r="G60" s="595">
        <v>37545</v>
      </c>
      <c r="H60" s="596" t="s">
        <v>902</v>
      </c>
      <c r="I60" s="597">
        <v>2299420</v>
      </c>
      <c r="J60" s="597">
        <f t="shared" si="1"/>
        <v>34491300</v>
      </c>
    </row>
    <row r="61" spans="2:10" s="192" customFormat="1" ht="21.95" customHeight="1" x14ac:dyDescent="0.2">
      <c r="B61" s="591">
        <v>56</v>
      </c>
      <c r="C61" s="598" t="s">
        <v>528</v>
      </c>
      <c r="D61" s="592">
        <v>75035886</v>
      </c>
      <c r="E61" s="593">
        <v>23128</v>
      </c>
      <c r="F61" s="594">
        <f t="shared" ca="1" si="0"/>
        <v>60</v>
      </c>
      <c r="G61" s="595">
        <v>39255</v>
      </c>
      <c r="H61" s="596" t="s">
        <v>902</v>
      </c>
      <c r="I61" s="597">
        <v>2299420</v>
      </c>
      <c r="J61" s="597">
        <f t="shared" si="1"/>
        <v>34491300</v>
      </c>
    </row>
    <row r="62" spans="2:10" s="192" customFormat="1" ht="21.95" customHeight="1" x14ac:dyDescent="0.2">
      <c r="B62" s="591">
        <v>57</v>
      </c>
      <c r="C62" s="598" t="s">
        <v>529</v>
      </c>
      <c r="D62" s="592">
        <v>24838198</v>
      </c>
      <c r="E62" s="593">
        <v>23828</v>
      </c>
      <c r="F62" s="594">
        <f t="shared" ca="1" si="0"/>
        <v>58</v>
      </c>
      <c r="G62" s="595">
        <v>34191</v>
      </c>
      <c r="H62" s="596" t="s">
        <v>908</v>
      </c>
      <c r="I62" s="597">
        <v>2815470</v>
      </c>
      <c r="J62" s="597">
        <f t="shared" si="1"/>
        <v>42232050</v>
      </c>
    </row>
    <row r="63" spans="2:10" s="192" customFormat="1" ht="21.95" customHeight="1" x14ac:dyDescent="0.2">
      <c r="B63" s="591">
        <v>58</v>
      </c>
      <c r="C63" s="598" t="s">
        <v>530</v>
      </c>
      <c r="D63" s="592">
        <v>30315873</v>
      </c>
      <c r="E63" s="593">
        <v>25629</v>
      </c>
      <c r="F63" s="594">
        <f t="shared" ca="1" si="0"/>
        <v>53</v>
      </c>
      <c r="G63" s="595">
        <v>39861</v>
      </c>
      <c r="H63" s="596" t="s">
        <v>920</v>
      </c>
      <c r="I63" s="597">
        <v>6584372</v>
      </c>
      <c r="J63" s="597">
        <f t="shared" si="1"/>
        <v>98765580</v>
      </c>
    </row>
    <row r="64" spans="2:10" s="192" customFormat="1" ht="21.95" customHeight="1" x14ac:dyDescent="0.2">
      <c r="B64" s="591">
        <v>59</v>
      </c>
      <c r="C64" s="598" t="s">
        <v>531</v>
      </c>
      <c r="D64" s="592">
        <v>10171382</v>
      </c>
      <c r="E64" s="593">
        <v>23909</v>
      </c>
      <c r="F64" s="594">
        <f t="shared" ca="1" si="0"/>
        <v>58</v>
      </c>
      <c r="G64" s="595">
        <v>32690</v>
      </c>
      <c r="H64" s="596" t="s">
        <v>921</v>
      </c>
      <c r="I64" s="597">
        <v>3437370</v>
      </c>
      <c r="J64" s="597">
        <f t="shared" si="1"/>
        <v>51560550</v>
      </c>
    </row>
    <row r="65" spans="2:10" s="192" customFormat="1" ht="21.95" customHeight="1" x14ac:dyDescent="0.2">
      <c r="B65" s="591">
        <v>60</v>
      </c>
      <c r="C65" s="598" t="s">
        <v>922</v>
      </c>
      <c r="D65" s="592">
        <v>1059812983</v>
      </c>
      <c r="E65" s="593">
        <v>33805</v>
      </c>
      <c r="F65" s="594">
        <f t="shared" ca="1" si="0"/>
        <v>31</v>
      </c>
      <c r="G65" s="595">
        <v>44791</v>
      </c>
      <c r="H65" s="596" t="s">
        <v>903</v>
      </c>
      <c r="I65" s="597">
        <v>2562160</v>
      </c>
      <c r="J65" s="597">
        <f t="shared" si="1"/>
        <v>38432400</v>
      </c>
    </row>
    <row r="66" spans="2:10" s="192" customFormat="1" ht="21.95" customHeight="1" x14ac:dyDescent="0.2">
      <c r="B66" s="591">
        <v>61</v>
      </c>
      <c r="C66" s="598" t="s">
        <v>532</v>
      </c>
      <c r="D66" s="592">
        <v>9697991</v>
      </c>
      <c r="E66" s="593">
        <v>30183</v>
      </c>
      <c r="F66" s="594">
        <f t="shared" ca="1" si="0"/>
        <v>41</v>
      </c>
      <c r="G66" s="595">
        <v>42823</v>
      </c>
      <c r="H66" s="596" t="s">
        <v>902</v>
      </c>
      <c r="I66" s="597">
        <v>2299420</v>
      </c>
      <c r="J66" s="597">
        <f t="shared" si="1"/>
        <v>34491300</v>
      </c>
    </row>
    <row r="67" spans="2:10" s="192" customFormat="1" ht="21.95" customHeight="1" x14ac:dyDescent="0.2">
      <c r="B67" s="591">
        <v>62</v>
      </c>
      <c r="C67" s="598" t="s">
        <v>533</v>
      </c>
      <c r="D67" s="592">
        <v>9845058</v>
      </c>
      <c r="E67" s="593">
        <v>24732</v>
      </c>
      <c r="F67" s="594">
        <f t="shared" ca="1" si="0"/>
        <v>56</v>
      </c>
      <c r="G67" s="595">
        <v>32478</v>
      </c>
      <c r="H67" s="596" t="s">
        <v>906</v>
      </c>
      <c r="I67" s="597">
        <v>2299420</v>
      </c>
      <c r="J67" s="597">
        <f t="shared" si="1"/>
        <v>34491300</v>
      </c>
    </row>
    <row r="68" spans="2:10" s="192" customFormat="1" ht="21.95" customHeight="1" x14ac:dyDescent="0.2">
      <c r="B68" s="591">
        <v>63</v>
      </c>
      <c r="C68" s="598" t="s">
        <v>923</v>
      </c>
      <c r="D68" s="592">
        <v>14399921</v>
      </c>
      <c r="E68" s="593">
        <v>30586</v>
      </c>
      <c r="F68" s="594">
        <f t="shared" ca="1" si="0"/>
        <v>40</v>
      </c>
      <c r="G68" s="595">
        <v>44770</v>
      </c>
      <c r="H68" s="596" t="s">
        <v>924</v>
      </c>
      <c r="I68" s="597">
        <v>5857347</v>
      </c>
      <c r="J68" s="597">
        <f t="shared" si="1"/>
        <v>87860205</v>
      </c>
    </row>
    <row r="69" spans="2:10" s="192" customFormat="1" ht="21.95" customHeight="1" x14ac:dyDescent="0.2">
      <c r="B69" s="591">
        <v>64</v>
      </c>
      <c r="C69" s="598" t="s">
        <v>534</v>
      </c>
      <c r="D69" s="592">
        <v>75090577</v>
      </c>
      <c r="E69" s="593">
        <v>28996</v>
      </c>
      <c r="F69" s="594">
        <f t="shared" ca="1" si="0"/>
        <v>44</v>
      </c>
      <c r="G69" s="595">
        <v>42240</v>
      </c>
      <c r="H69" s="596" t="s">
        <v>903</v>
      </c>
      <c r="I69" s="597">
        <v>2720000</v>
      </c>
      <c r="J69" s="597">
        <f t="shared" si="1"/>
        <v>40800000</v>
      </c>
    </row>
    <row r="70" spans="2:10" s="192" customFormat="1" ht="21.95" customHeight="1" x14ac:dyDescent="0.2">
      <c r="B70" s="591">
        <v>65</v>
      </c>
      <c r="C70" s="598" t="s">
        <v>535</v>
      </c>
      <c r="D70" s="592">
        <v>10281108</v>
      </c>
      <c r="E70" s="593">
        <v>25052</v>
      </c>
      <c r="F70" s="594">
        <f t="shared" ca="1" si="0"/>
        <v>55</v>
      </c>
      <c r="G70" s="595">
        <v>32279</v>
      </c>
      <c r="H70" s="596" t="s">
        <v>902</v>
      </c>
      <c r="I70" s="597">
        <v>2299420</v>
      </c>
      <c r="J70" s="597">
        <f t="shared" si="1"/>
        <v>34491300</v>
      </c>
    </row>
    <row r="71" spans="2:10" s="192" customFormat="1" ht="21.95" customHeight="1" x14ac:dyDescent="0.2">
      <c r="B71" s="591">
        <v>66</v>
      </c>
      <c r="C71" s="598" t="s">
        <v>536</v>
      </c>
      <c r="D71" s="592">
        <v>75051390</v>
      </c>
      <c r="E71" s="593">
        <v>29790</v>
      </c>
      <c r="F71" s="594">
        <f t="shared" ref="F71:F134" ca="1" si="2">DATEDIF(E71,TODAY(),"Y")</f>
        <v>42</v>
      </c>
      <c r="G71" s="595">
        <v>42473</v>
      </c>
      <c r="H71" s="596" t="s">
        <v>903</v>
      </c>
      <c r="I71" s="597">
        <v>2562160</v>
      </c>
      <c r="J71" s="597">
        <f t="shared" ref="J71:J134" si="3">+I71*15</f>
        <v>38432400</v>
      </c>
    </row>
    <row r="72" spans="2:10" s="192" customFormat="1" ht="21.95" customHeight="1" x14ac:dyDescent="0.2">
      <c r="B72" s="591">
        <v>67</v>
      </c>
      <c r="C72" s="598" t="s">
        <v>537</v>
      </c>
      <c r="D72" s="592">
        <v>15956926</v>
      </c>
      <c r="E72" s="593">
        <v>25732</v>
      </c>
      <c r="F72" s="594">
        <f t="shared" ca="1" si="2"/>
        <v>53</v>
      </c>
      <c r="G72" s="595">
        <v>37545</v>
      </c>
      <c r="H72" s="596" t="s">
        <v>902</v>
      </c>
      <c r="I72" s="597">
        <v>2299420</v>
      </c>
      <c r="J72" s="597">
        <f t="shared" si="3"/>
        <v>34491300</v>
      </c>
    </row>
    <row r="73" spans="2:10" s="192" customFormat="1" ht="21.95" customHeight="1" x14ac:dyDescent="0.2">
      <c r="B73" s="591">
        <v>68</v>
      </c>
      <c r="C73" s="598" t="s">
        <v>538</v>
      </c>
      <c r="D73" s="592">
        <v>10254870</v>
      </c>
      <c r="E73" s="593">
        <v>22644</v>
      </c>
      <c r="F73" s="594">
        <f t="shared" ca="1" si="2"/>
        <v>62</v>
      </c>
      <c r="G73" s="595">
        <v>39888</v>
      </c>
      <c r="H73" s="596" t="s">
        <v>925</v>
      </c>
      <c r="I73" s="597">
        <v>6584372</v>
      </c>
      <c r="J73" s="597">
        <f t="shared" si="3"/>
        <v>98765580</v>
      </c>
    </row>
    <row r="74" spans="2:10" s="192" customFormat="1" ht="21.95" customHeight="1" x14ac:dyDescent="0.2">
      <c r="B74" s="591">
        <v>69</v>
      </c>
      <c r="C74" s="598" t="s">
        <v>539</v>
      </c>
      <c r="D74" s="592">
        <v>75003889</v>
      </c>
      <c r="E74" s="593">
        <v>29766</v>
      </c>
      <c r="F74" s="594">
        <f t="shared" ca="1" si="2"/>
        <v>42</v>
      </c>
      <c r="G74" s="595">
        <v>37999</v>
      </c>
      <c r="H74" s="596" t="s">
        <v>903</v>
      </c>
      <c r="I74" s="597">
        <v>2415300</v>
      </c>
      <c r="J74" s="597">
        <f t="shared" si="3"/>
        <v>36229500</v>
      </c>
    </row>
    <row r="75" spans="2:10" s="192" customFormat="1" ht="21.95" customHeight="1" x14ac:dyDescent="0.2">
      <c r="B75" s="591">
        <v>70</v>
      </c>
      <c r="C75" s="598" t="s">
        <v>540</v>
      </c>
      <c r="D75" s="592">
        <v>75032516</v>
      </c>
      <c r="E75" s="593">
        <v>25334</v>
      </c>
      <c r="F75" s="594">
        <f t="shared" ca="1" si="2"/>
        <v>54</v>
      </c>
      <c r="G75" s="595">
        <v>35612</v>
      </c>
      <c r="H75" s="596" t="s">
        <v>903</v>
      </c>
      <c r="I75" s="597">
        <v>2415300</v>
      </c>
      <c r="J75" s="597">
        <f t="shared" si="3"/>
        <v>36229500</v>
      </c>
    </row>
    <row r="76" spans="2:10" s="192" customFormat="1" ht="21.95" customHeight="1" x14ac:dyDescent="0.2">
      <c r="B76" s="591">
        <v>71</v>
      </c>
      <c r="C76" s="598" t="s">
        <v>541</v>
      </c>
      <c r="D76" s="592">
        <v>30319190</v>
      </c>
      <c r="E76" s="593">
        <v>25614</v>
      </c>
      <c r="F76" s="594">
        <f t="shared" ca="1" si="2"/>
        <v>54</v>
      </c>
      <c r="G76" s="595">
        <v>35612</v>
      </c>
      <c r="H76" s="596" t="s">
        <v>926</v>
      </c>
      <c r="I76" s="597">
        <v>4257730</v>
      </c>
      <c r="J76" s="597">
        <f t="shared" si="3"/>
        <v>63865950</v>
      </c>
    </row>
    <row r="77" spans="2:10" s="192" customFormat="1" ht="21.95" customHeight="1" x14ac:dyDescent="0.2">
      <c r="B77" s="591">
        <v>72</v>
      </c>
      <c r="C77" s="598" t="s">
        <v>542</v>
      </c>
      <c r="D77" s="592">
        <v>1058820186</v>
      </c>
      <c r="E77" s="593">
        <v>34655</v>
      </c>
      <c r="F77" s="594">
        <f t="shared" ca="1" si="2"/>
        <v>29</v>
      </c>
      <c r="G77" s="595">
        <v>42888</v>
      </c>
      <c r="H77" s="596" t="s">
        <v>902</v>
      </c>
      <c r="I77" s="597">
        <v>2299420</v>
      </c>
      <c r="J77" s="597">
        <f t="shared" si="3"/>
        <v>34491300</v>
      </c>
    </row>
    <row r="78" spans="2:10" s="192" customFormat="1" ht="21.95" customHeight="1" x14ac:dyDescent="0.2">
      <c r="B78" s="591">
        <v>73</v>
      </c>
      <c r="C78" s="598" t="s">
        <v>543</v>
      </c>
      <c r="D78" s="592">
        <v>75000868</v>
      </c>
      <c r="E78" s="593">
        <v>23688</v>
      </c>
      <c r="F78" s="594">
        <f t="shared" ca="1" si="2"/>
        <v>59</v>
      </c>
      <c r="G78" s="595">
        <v>32007</v>
      </c>
      <c r="H78" s="596" t="s">
        <v>927</v>
      </c>
      <c r="I78" s="597">
        <v>5633670</v>
      </c>
      <c r="J78" s="597">
        <f t="shared" si="3"/>
        <v>84505050</v>
      </c>
    </row>
    <row r="79" spans="2:10" s="192" customFormat="1" ht="21.95" customHeight="1" x14ac:dyDescent="0.2">
      <c r="B79" s="591">
        <v>74</v>
      </c>
      <c r="C79" s="598" t="s">
        <v>544</v>
      </c>
      <c r="D79" s="592">
        <v>24852407</v>
      </c>
      <c r="E79" s="593">
        <v>27038</v>
      </c>
      <c r="F79" s="594">
        <f t="shared" ca="1" si="2"/>
        <v>50</v>
      </c>
      <c r="G79" s="595">
        <v>38869</v>
      </c>
      <c r="H79" s="596" t="s">
        <v>928</v>
      </c>
      <c r="I79" s="597">
        <v>4257730</v>
      </c>
      <c r="J79" s="597">
        <f t="shared" si="3"/>
        <v>63865950</v>
      </c>
    </row>
    <row r="80" spans="2:10" s="192" customFormat="1" ht="21.95" customHeight="1" x14ac:dyDescent="0.2">
      <c r="B80" s="591">
        <v>75</v>
      </c>
      <c r="C80" s="598" t="s">
        <v>545</v>
      </c>
      <c r="D80" s="592">
        <v>15986694</v>
      </c>
      <c r="E80" s="593">
        <v>23776</v>
      </c>
      <c r="F80" s="594">
        <f t="shared" ca="1" si="2"/>
        <v>59</v>
      </c>
      <c r="G80" s="595">
        <v>31159</v>
      </c>
      <c r="H80" s="596" t="s">
        <v>903</v>
      </c>
      <c r="I80" s="597">
        <v>2562160</v>
      </c>
      <c r="J80" s="597">
        <f t="shared" si="3"/>
        <v>38432400</v>
      </c>
    </row>
    <row r="81" spans="2:10" s="192" customFormat="1" ht="21.95" customHeight="1" x14ac:dyDescent="0.2">
      <c r="B81" s="591">
        <v>76</v>
      </c>
      <c r="C81" s="598" t="s">
        <v>546</v>
      </c>
      <c r="D81" s="592">
        <v>33917845</v>
      </c>
      <c r="E81" s="593">
        <v>30537</v>
      </c>
      <c r="F81" s="594">
        <f t="shared" ca="1" si="2"/>
        <v>40</v>
      </c>
      <c r="G81" s="595">
        <v>41997</v>
      </c>
      <c r="H81" s="596" t="s">
        <v>908</v>
      </c>
      <c r="I81" s="597">
        <v>2815470</v>
      </c>
      <c r="J81" s="597">
        <f t="shared" si="3"/>
        <v>42232050</v>
      </c>
    </row>
    <row r="82" spans="2:10" s="192" customFormat="1" ht="21.95" customHeight="1" x14ac:dyDescent="0.2">
      <c r="B82" s="591">
        <v>77</v>
      </c>
      <c r="C82" s="598" t="s">
        <v>547</v>
      </c>
      <c r="D82" s="592">
        <v>75070283</v>
      </c>
      <c r="E82" s="593">
        <v>26691</v>
      </c>
      <c r="F82" s="594">
        <f t="shared" ca="1" si="2"/>
        <v>51</v>
      </c>
      <c r="G82" s="595">
        <v>40618</v>
      </c>
      <c r="H82" s="596" t="s">
        <v>902</v>
      </c>
      <c r="I82" s="597">
        <v>2299420</v>
      </c>
      <c r="J82" s="597">
        <f t="shared" si="3"/>
        <v>34491300</v>
      </c>
    </row>
    <row r="83" spans="2:10" s="192" customFormat="1" ht="21.95" customHeight="1" x14ac:dyDescent="0.2">
      <c r="B83" s="591">
        <v>78</v>
      </c>
      <c r="C83" s="598" t="s">
        <v>929</v>
      </c>
      <c r="D83" s="592">
        <v>33990277</v>
      </c>
      <c r="E83" s="593">
        <v>25366</v>
      </c>
      <c r="F83" s="594">
        <f t="shared" ca="1" si="2"/>
        <v>54</v>
      </c>
      <c r="G83" s="595">
        <v>44434</v>
      </c>
      <c r="H83" s="596" t="s">
        <v>907</v>
      </c>
      <c r="I83" s="597">
        <v>3683159</v>
      </c>
      <c r="J83" s="597">
        <f t="shared" si="3"/>
        <v>55247385</v>
      </c>
    </row>
    <row r="84" spans="2:10" s="192" customFormat="1" ht="21.95" customHeight="1" x14ac:dyDescent="0.2">
      <c r="B84" s="591">
        <v>79</v>
      </c>
      <c r="C84" s="598" t="s">
        <v>548</v>
      </c>
      <c r="D84" s="592">
        <v>75049250</v>
      </c>
      <c r="E84" s="593">
        <v>27329</v>
      </c>
      <c r="F84" s="594">
        <f t="shared" ca="1" si="2"/>
        <v>49</v>
      </c>
      <c r="G84" s="595">
        <v>34256</v>
      </c>
      <c r="H84" s="596" t="s">
        <v>903</v>
      </c>
      <c r="I84" s="597">
        <v>2562160</v>
      </c>
      <c r="J84" s="597">
        <f t="shared" si="3"/>
        <v>38432400</v>
      </c>
    </row>
    <row r="85" spans="2:10" s="192" customFormat="1" ht="21.95" customHeight="1" x14ac:dyDescent="0.2">
      <c r="B85" s="591">
        <v>80</v>
      </c>
      <c r="C85" s="598" t="s">
        <v>549</v>
      </c>
      <c r="D85" s="592">
        <v>10201523</v>
      </c>
      <c r="E85" s="593">
        <v>23819</v>
      </c>
      <c r="F85" s="594">
        <f t="shared" ca="1" si="2"/>
        <v>58</v>
      </c>
      <c r="G85" s="595">
        <v>39505</v>
      </c>
      <c r="H85" s="596" t="s">
        <v>902</v>
      </c>
      <c r="I85" s="597">
        <v>2299420</v>
      </c>
      <c r="J85" s="597">
        <f t="shared" si="3"/>
        <v>34491300</v>
      </c>
    </row>
    <row r="86" spans="2:10" s="192" customFormat="1" ht="21.95" customHeight="1" x14ac:dyDescent="0.2">
      <c r="B86" s="591">
        <v>81</v>
      </c>
      <c r="C86" s="598" t="s">
        <v>550</v>
      </c>
      <c r="D86" s="592">
        <v>75002124</v>
      </c>
      <c r="E86" s="593">
        <v>24777</v>
      </c>
      <c r="F86" s="594">
        <f t="shared" ca="1" si="2"/>
        <v>56</v>
      </c>
      <c r="G86" s="595">
        <v>33890</v>
      </c>
      <c r="H86" s="596" t="s">
        <v>903</v>
      </c>
      <c r="I86" s="597">
        <v>2415300</v>
      </c>
      <c r="J86" s="597">
        <f t="shared" si="3"/>
        <v>36229500</v>
      </c>
    </row>
    <row r="87" spans="2:10" s="192" customFormat="1" ht="21.95" customHeight="1" x14ac:dyDescent="0.2">
      <c r="B87" s="591">
        <v>82</v>
      </c>
      <c r="C87" s="598" t="s">
        <v>551</v>
      </c>
      <c r="D87" s="592">
        <v>75056513</v>
      </c>
      <c r="E87" s="593">
        <v>27718</v>
      </c>
      <c r="F87" s="594">
        <f t="shared" ca="1" si="2"/>
        <v>48</v>
      </c>
      <c r="G87" s="595">
        <v>37396</v>
      </c>
      <c r="H87" s="596" t="s">
        <v>908</v>
      </c>
      <c r="I87" s="597">
        <v>2815470</v>
      </c>
      <c r="J87" s="597">
        <f t="shared" si="3"/>
        <v>42232050</v>
      </c>
    </row>
    <row r="88" spans="2:10" s="192" customFormat="1" ht="21.95" customHeight="1" x14ac:dyDescent="0.2">
      <c r="B88" s="591">
        <v>83</v>
      </c>
      <c r="C88" s="598" t="s">
        <v>930</v>
      </c>
      <c r="D88" s="592">
        <v>15989257</v>
      </c>
      <c r="E88" s="593">
        <v>27130</v>
      </c>
      <c r="F88" s="594">
        <f t="shared" ca="1" si="2"/>
        <v>49</v>
      </c>
      <c r="G88" s="595">
        <v>44319</v>
      </c>
      <c r="H88" s="596" t="s">
        <v>903</v>
      </c>
      <c r="I88" s="597">
        <v>2562160</v>
      </c>
      <c r="J88" s="597">
        <f t="shared" si="3"/>
        <v>38432400</v>
      </c>
    </row>
    <row r="89" spans="2:10" s="192" customFormat="1" ht="21.95" customHeight="1" x14ac:dyDescent="0.2">
      <c r="B89" s="591">
        <v>84</v>
      </c>
      <c r="C89" s="598" t="s">
        <v>552</v>
      </c>
      <c r="D89" s="592">
        <v>16110637</v>
      </c>
      <c r="E89" s="593">
        <v>22563</v>
      </c>
      <c r="F89" s="594">
        <f t="shared" ca="1" si="2"/>
        <v>62</v>
      </c>
      <c r="G89" s="595">
        <v>30302</v>
      </c>
      <c r="H89" s="596" t="s">
        <v>931</v>
      </c>
      <c r="I89" s="597">
        <v>3437370</v>
      </c>
      <c r="J89" s="597">
        <f t="shared" si="3"/>
        <v>51560550</v>
      </c>
    </row>
    <row r="90" spans="2:10" s="192" customFormat="1" ht="21.95" customHeight="1" x14ac:dyDescent="0.2">
      <c r="B90" s="591">
        <v>85</v>
      </c>
      <c r="C90" s="598" t="s">
        <v>553</v>
      </c>
      <c r="D90" s="592">
        <v>10167804</v>
      </c>
      <c r="E90" s="593">
        <v>21747</v>
      </c>
      <c r="F90" s="594">
        <f t="shared" ca="1" si="2"/>
        <v>64</v>
      </c>
      <c r="G90" s="595">
        <v>31168</v>
      </c>
      <c r="H90" s="596" t="s">
        <v>902</v>
      </c>
      <c r="I90" s="597">
        <v>2299420</v>
      </c>
      <c r="J90" s="597">
        <f t="shared" si="3"/>
        <v>34491300</v>
      </c>
    </row>
    <row r="91" spans="2:10" s="192" customFormat="1" ht="21.95" customHeight="1" x14ac:dyDescent="0.2">
      <c r="B91" s="591">
        <v>86</v>
      </c>
      <c r="C91" s="598" t="s">
        <v>554</v>
      </c>
      <c r="D91" s="592">
        <v>15908019</v>
      </c>
      <c r="E91" s="593">
        <v>24982</v>
      </c>
      <c r="F91" s="594">
        <f t="shared" ca="1" si="2"/>
        <v>55</v>
      </c>
      <c r="G91" s="595">
        <v>38890</v>
      </c>
      <c r="H91" s="596" t="s">
        <v>902</v>
      </c>
      <c r="I91" s="597">
        <v>2299420</v>
      </c>
      <c r="J91" s="597">
        <f t="shared" si="3"/>
        <v>34491300</v>
      </c>
    </row>
    <row r="92" spans="2:10" s="192" customFormat="1" ht="21.95" customHeight="1" x14ac:dyDescent="0.2">
      <c r="B92" s="591">
        <v>87</v>
      </c>
      <c r="C92" s="592" t="s">
        <v>555</v>
      </c>
      <c r="D92" s="592">
        <v>4346760</v>
      </c>
      <c r="E92" s="593">
        <v>22910</v>
      </c>
      <c r="F92" s="594">
        <f t="shared" ca="1" si="2"/>
        <v>61</v>
      </c>
      <c r="G92" s="595">
        <v>32073</v>
      </c>
      <c r="H92" s="596" t="s">
        <v>903</v>
      </c>
      <c r="I92" s="597">
        <v>2415300</v>
      </c>
      <c r="J92" s="597">
        <f t="shared" si="3"/>
        <v>36229500</v>
      </c>
    </row>
    <row r="93" spans="2:10" s="192" customFormat="1" ht="21.95" customHeight="1" x14ac:dyDescent="0.2">
      <c r="B93" s="591">
        <v>88</v>
      </c>
      <c r="C93" s="592" t="s">
        <v>556</v>
      </c>
      <c r="D93" s="592">
        <v>9921349</v>
      </c>
      <c r="E93" s="593">
        <v>25029</v>
      </c>
      <c r="F93" s="594">
        <f t="shared" ca="1" si="2"/>
        <v>55</v>
      </c>
      <c r="G93" s="595">
        <v>39077</v>
      </c>
      <c r="H93" s="596" t="s">
        <v>907</v>
      </c>
      <c r="I93" s="597">
        <v>3454991</v>
      </c>
      <c r="J93" s="597">
        <f t="shared" si="3"/>
        <v>51824865</v>
      </c>
    </row>
    <row r="94" spans="2:10" s="192" customFormat="1" ht="21.95" customHeight="1" x14ac:dyDescent="0.2">
      <c r="B94" s="591">
        <v>89</v>
      </c>
      <c r="C94" s="592" t="s">
        <v>557</v>
      </c>
      <c r="D94" s="592">
        <v>1053806267</v>
      </c>
      <c r="E94" s="593">
        <v>33163</v>
      </c>
      <c r="F94" s="594">
        <f t="shared" ca="1" si="2"/>
        <v>33</v>
      </c>
      <c r="G94" s="595">
        <v>43482</v>
      </c>
      <c r="H94" s="596" t="s">
        <v>908</v>
      </c>
      <c r="I94" s="597">
        <v>2815470</v>
      </c>
      <c r="J94" s="597">
        <f t="shared" si="3"/>
        <v>42232050</v>
      </c>
    </row>
    <row r="95" spans="2:10" s="192" customFormat="1" ht="21.95" customHeight="1" x14ac:dyDescent="0.2">
      <c r="B95" s="591">
        <v>90</v>
      </c>
      <c r="C95" s="592" t="s">
        <v>558</v>
      </c>
      <c r="D95" s="592">
        <v>75086803</v>
      </c>
      <c r="E95" s="593">
        <v>28227</v>
      </c>
      <c r="F95" s="594">
        <f t="shared" ca="1" si="2"/>
        <v>46</v>
      </c>
      <c r="G95" s="595">
        <v>37545</v>
      </c>
      <c r="H95" s="596" t="s">
        <v>932</v>
      </c>
      <c r="I95" s="597">
        <v>6742790</v>
      </c>
      <c r="J95" s="597">
        <f t="shared" si="3"/>
        <v>101141850</v>
      </c>
    </row>
    <row r="96" spans="2:10" s="192" customFormat="1" ht="21.95" customHeight="1" x14ac:dyDescent="0.2">
      <c r="B96" s="591">
        <v>91</v>
      </c>
      <c r="C96" s="592" t="s">
        <v>559</v>
      </c>
      <c r="D96" s="592">
        <v>24343506</v>
      </c>
      <c r="E96" s="593">
        <v>31353</v>
      </c>
      <c r="F96" s="594">
        <f t="shared" ca="1" si="2"/>
        <v>38</v>
      </c>
      <c r="G96" s="595">
        <v>43040</v>
      </c>
      <c r="H96" s="596" t="s">
        <v>933</v>
      </c>
      <c r="I96" s="597">
        <v>3407047</v>
      </c>
      <c r="J96" s="597">
        <f t="shared" si="3"/>
        <v>51105705</v>
      </c>
    </row>
    <row r="97" spans="2:10" s="192" customFormat="1" ht="21.95" customHeight="1" x14ac:dyDescent="0.2">
      <c r="B97" s="591">
        <v>92</v>
      </c>
      <c r="C97" s="592" t="s">
        <v>560</v>
      </c>
      <c r="D97" s="592">
        <v>30353766</v>
      </c>
      <c r="E97" s="593">
        <v>26185</v>
      </c>
      <c r="F97" s="594">
        <f t="shared" ca="1" si="2"/>
        <v>52</v>
      </c>
      <c r="G97" s="595">
        <v>34505</v>
      </c>
      <c r="H97" s="596" t="s">
        <v>909</v>
      </c>
      <c r="I97" s="597">
        <v>2815470</v>
      </c>
      <c r="J97" s="597">
        <f t="shared" si="3"/>
        <v>42232050</v>
      </c>
    </row>
    <row r="98" spans="2:10" s="192" customFormat="1" ht="21.95" customHeight="1" x14ac:dyDescent="0.2">
      <c r="B98" s="591">
        <v>93</v>
      </c>
      <c r="C98" s="592" t="s">
        <v>934</v>
      </c>
      <c r="D98" s="592">
        <v>1053835954</v>
      </c>
      <c r="E98" s="593">
        <v>34529</v>
      </c>
      <c r="F98" s="594">
        <f t="shared" ca="1" si="2"/>
        <v>29</v>
      </c>
      <c r="G98" s="595">
        <v>44593</v>
      </c>
      <c r="H98" s="596" t="s">
        <v>935</v>
      </c>
      <c r="I98" s="597">
        <v>6584372</v>
      </c>
      <c r="J98" s="597">
        <f t="shared" si="3"/>
        <v>98765580</v>
      </c>
    </row>
    <row r="99" spans="2:10" s="192" customFormat="1" ht="21.95" customHeight="1" x14ac:dyDescent="0.2">
      <c r="B99" s="591">
        <v>94</v>
      </c>
      <c r="C99" s="592" t="s">
        <v>561</v>
      </c>
      <c r="D99" s="592">
        <v>30331912</v>
      </c>
      <c r="E99" s="593">
        <v>27191</v>
      </c>
      <c r="F99" s="594">
        <f t="shared" ca="1" si="2"/>
        <v>49</v>
      </c>
      <c r="G99" s="595">
        <v>35186</v>
      </c>
      <c r="H99" s="596" t="s">
        <v>908</v>
      </c>
      <c r="I99" s="597">
        <v>2815470</v>
      </c>
      <c r="J99" s="597">
        <f t="shared" si="3"/>
        <v>42232050</v>
      </c>
    </row>
    <row r="100" spans="2:10" s="192" customFormat="1" ht="21.95" customHeight="1" x14ac:dyDescent="0.2">
      <c r="B100" s="591">
        <v>95</v>
      </c>
      <c r="C100" s="592" t="s">
        <v>562</v>
      </c>
      <c r="D100" s="592">
        <v>75001019</v>
      </c>
      <c r="E100" s="593">
        <v>23655</v>
      </c>
      <c r="F100" s="594">
        <f t="shared" ca="1" si="2"/>
        <v>59</v>
      </c>
      <c r="G100" s="595">
        <v>32066</v>
      </c>
      <c r="H100" s="596" t="s">
        <v>903</v>
      </c>
      <c r="I100" s="597">
        <v>2415300</v>
      </c>
      <c r="J100" s="597">
        <f t="shared" si="3"/>
        <v>36229500</v>
      </c>
    </row>
    <row r="101" spans="2:10" s="192" customFormat="1" ht="21.95" customHeight="1" x14ac:dyDescent="0.2">
      <c r="B101" s="591">
        <v>96</v>
      </c>
      <c r="C101" s="592" t="s">
        <v>563</v>
      </c>
      <c r="D101" s="592">
        <v>1060589239</v>
      </c>
      <c r="E101" s="593">
        <v>32558</v>
      </c>
      <c r="F101" s="594">
        <f t="shared" ca="1" si="2"/>
        <v>35</v>
      </c>
      <c r="G101" s="595">
        <v>40799</v>
      </c>
      <c r="H101" s="596" t="s">
        <v>902</v>
      </c>
      <c r="I101" s="597">
        <v>2299420</v>
      </c>
      <c r="J101" s="597">
        <f t="shared" si="3"/>
        <v>34491300</v>
      </c>
    </row>
    <row r="102" spans="2:10" s="192" customFormat="1" ht="21.95" customHeight="1" x14ac:dyDescent="0.2">
      <c r="B102" s="591">
        <v>97</v>
      </c>
      <c r="C102" s="592" t="s">
        <v>564</v>
      </c>
      <c r="D102" s="592">
        <v>75055078</v>
      </c>
      <c r="E102" s="593">
        <v>23781</v>
      </c>
      <c r="F102" s="594">
        <f t="shared" ca="1" si="2"/>
        <v>59</v>
      </c>
      <c r="G102" s="595">
        <v>43832</v>
      </c>
      <c r="H102" s="596" t="s">
        <v>908</v>
      </c>
      <c r="I102" s="597">
        <v>4257730</v>
      </c>
      <c r="J102" s="597">
        <f t="shared" si="3"/>
        <v>63865950</v>
      </c>
    </row>
    <row r="103" spans="2:10" s="192" customFormat="1" ht="21.95" customHeight="1" x14ac:dyDescent="0.2">
      <c r="B103" s="591">
        <v>98</v>
      </c>
      <c r="C103" s="592" t="s">
        <v>565</v>
      </c>
      <c r="D103" s="592">
        <v>75048351</v>
      </c>
      <c r="E103" s="593">
        <v>26199</v>
      </c>
      <c r="F103" s="594">
        <f t="shared" ca="1" si="2"/>
        <v>52</v>
      </c>
      <c r="G103" s="595">
        <v>38884</v>
      </c>
      <c r="H103" s="596" t="s">
        <v>902</v>
      </c>
      <c r="I103" s="597">
        <v>2299420</v>
      </c>
      <c r="J103" s="597">
        <f t="shared" si="3"/>
        <v>34491300</v>
      </c>
    </row>
    <row r="104" spans="2:10" s="192" customFormat="1" ht="21.95" customHeight="1" x14ac:dyDescent="0.2">
      <c r="B104" s="591">
        <v>99</v>
      </c>
      <c r="C104" s="592" t="s">
        <v>566</v>
      </c>
      <c r="D104" s="592">
        <v>1061624611</v>
      </c>
      <c r="E104" s="593">
        <v>32167</v>
      </c>
      <c r="F104" s="594">
        <f t="shared" ca="1" si="2"/>
        <v>36</v>
      </c>
      <c r="G104" s="595">
        <v>40217</v>
      </c>
      <c r="H104" s="596" t="s">
        <v>908</v>
      </c>
      <c r="I104" s="597">
        <v>2815470</v>
      </c>
      <c r="J104" s="597">
        <f t="shared" si="3"/>
        <v>42232050</v>
      </c>
    </row>
    <row r="105" spans="2:10" s="192" customFormat="1" ht="21.95" customHeight="1" x14ac:dyDescent="0.2">
      <c r="B105" s="591">
        <v>100</v>
      </c>
      <c r="C105" s="592" t="s">
        <v>567</v>
      </c>
      <c r="D105" s="592">
        <v>4418977</v>
      </c>
      <c r="E105" s="593">
        <v>22245</v>
      </c>
      <c r="F105" s="594">
        <f t="shared" ca="1" si="2"/>
        <v>63</v>
      </c>
      <c r="G105" s="595">
        <v>35628</v>
      </c>
      <c r="H105" s="596" t="s">
        <v>902</v>
      </c>
      <c r="I105" s="597">
        <v>2299420</v>
      </c>
      <c r="J105" s="597">
        <f t="shared" si="3"/>
        <v>34491300</v>
      </c>
    </row>
    <row r="106" spans="2:10" s="192" customFormat="1" ht="21.95" customHeight="1" x14ac:dyDescent="0.2">
      <c r="B106" s="591">
        <v>101</v>
      </c>
      <c r="C106" s="592" t="s">
        <v>568</v>
      </c>
      <c r="D106" s="592">
        <v>9697419</v>
      </c>
      <c r="E106" s="593">
        <v>30167</v>
      </c>
      <c r="F106" s="594">
        <f t="shared" ca="1" si="2"/>
        <v>41</v>
      </c>
      <c r="G106" s="595">
        <v>39574</v>
      </c>
      <c r="H106" s="596" t="s">
        <v>903</v>
      </c>
      <c r="I106" s="597">
        <v>2720000</v>
      </c>
      <c r="J106" s="597">
        <f t="shared" si="3"/>
        <v>40800000</v>
      </c>
    </row>
    <row r="107" spans="2:10" s="192" customFormat="1" ht="21.95" customHeight="1" x14ac:dyDescent="0.2">
      <c r="B107" s="591">
        <v>102</v>
      </c>
      <c r="C107" s="592" t="s">
        <v>569</v>
      </c>
      <c r="D107" s="592">
        <v>4385536</v>
      </c>
      <c r="E107" s="593">
        <v>25132</v>
      </c>
      <c r="F107" s="594">
        <f t="shared" ca="1" si="2"/>
        <v>55</v>
      </c>
      <c r="G107" s="595">
        <v>34759</v>
      </c>
      <c r="H107" s="596" t="s">
        <v>902</v>
      </c>
      <c r="I107" s="597">
        <v>2299420</v>
      </c>
      <c r="J107" s="597">
        <f t="shared" si="3"/>
        <v>34491300</v>
      </c>
    </row>
    <row r="108" spans="2:10" s="192" customFormat="1" ht="21.95" customHeight="1" x14ac:dyDescent="0.2">
      <c r="B108" s="591">
        <v>103</v>
      </c>
      <c r="C108" s="592" t="s">
        <v>570</v>
      </c>
      <c r="D108" s="592">
        <v>30232468</v>
      </c>
      <c r="E108" s="593">
        <v>30316</v>
      </c>
      <c r="F108" s="594">
        <f t="shared" ca="1" si="2"/>
        <v>41</v>
      </c>
      <c r="G108" s="595">
        <v>40906</v>
      </c>
      <c r="H108" s="596" t="s">
        <v>908</v>
      </c>
      <c r="I108" s="597">
        <v>2815470</v>
      </c>
      <c r="J108" s="597">
        <f t="shared" si="3"/>
        <v>42232050</v>
      </c>
    </row>
    <row r="109" spans="2:10" s="192" customFormat="1" ht="21.95" customHeight="1" x14ac:dyDescent="0.2">
      <c r="B109" s="591">
        <v>104</v>
      </c>
      <c r="C109" s="592" t="s">
        <v>571</v>
      </c>
      <c r="D109" s="592">
        <v>10179008</v>
      </c>
      <c r="E109" s="593">
        <v>26576</v>
      </c>
      <c r="F109" s="594">
        <f t="shared" ca="1" si="2"/>
        <v>51</v>
      </c>
      <c r="G109" s="595">
        <v>42445</v>
      </c>
      <c r="H109" s="596" t="s">
        <v>908</v>
      </c>
      <c r="I109" s="597">
        <v>2815470</v>
      </c>
      <c r="J109" s="597">
        <f t="shared" si="3"/>
        <v>42232050</v>
      </c>
    </row>
    <row r="110" spans="2:10" s="192" customFormat="1" ht="21.95" customHeight="1" x14ac:dyDescent="0.2">
      <c r="B110" s="591">
        <v>105</v>
      </c>
      <c r="C110" s="592" t="s">
        <v>572</v>
      </c>
      <c r="D110" s="592">
        <v>4346330</v>
      </c>
      <c r="E110" s="593">
        <v>22454</v>
      </c>
      <c r="F110" s="594">
        <f t="shared" ca="1" si="2"/>
        <v>62</v>
      </c>
      <c r="G110" s="595">
        <v>31138</v>
      </c>
      <c r="H110" s="596" t="s">
        <v>902</v>
      </c>
      <c r="I110" s="597">
        <v>2299420</v>
      </c>
      <c r="J110" s="597">
        <f t="shared" si="3"/>
        <v>34491300</v>
      </c>
    </row>
    <row r="111" spans="2:10" s="192" customFormat="1" ht="21.95" customHeight="1" x14ac:dyDescent="0.2">
      <c r="B111" s="591">
        <v>106</v>
      </c>
      <c r="C111" s="592" t="s">
        <v>573</v>
      </c>
      <c r="D111" s="592">
        <v>30395284</v>
      </c>
      <c r="E111" s="593">
        <v>28485</v>
      </c>
      <c r="F111" s="594">
        <f t="shared" ca="1" si="2"/>
        <v>46</v>
      </c>
      <c r="G111" s="595">
        <v>40375</v>
      </c>
      <c r="H111" s="596" t="s">
        <v>910</v>
      </c>
      <c r="I111" s="597">
        <v>4257730</v>
      </c>
      <c r="J111" s="597">
        <f t="shared" si="3"/>
        <v>63865950</v>
      </c>
    </row>
    <row r="112" spans="2:10" s="192" customFormat="1" ht="21.95" customHeight="1" x14ac:dyDescent="0.2">
      <c r="B112" s="591">
        <v>107</v>
      </c>
      <c r="C112" s="592" t="s">
        <v>574</v>
      </c>
      <c r="D112" s="592">
        <v>1058819352</v>
      </c>
      <c r="E112" s="593">
        <v>33864</v>
      </c>
      <c r="F112" s="594">
        <f t="shared" ca="1" si="2"/>
        <v>31</v>
      </c>
      <c r="G112" s="595">
        <v>43738</v>
      </c>
      <c r="H112" s="596" t="s">
        <v>936</v>
      </c>
      <c r="I112" s="597">
        <v>6584372</v>
      </c>
      <c r="J112" s="597">
        <f t="shared" si="3"/>
        <v>98765580</v>
      </c>
    </row>
    <row r="113" spans="2:10" s="192" customFormat="1" ht="21.95" customHeight="1" x14ac:dyDescent="0.2">
      <c r="B113" s="591">
        <v>108</v>
      </c>
      <c r="C113" s="592" t="s">
        <v>575</v>
      </c>
      <c r="D113" s="592">
        <v>79313963</v>
      </c>
      <c r="E113" s="593">
        <v>23465</v>
      </c>
      <c r="F113" s="594">
        <f t="shared" ca="1" si="2"/>
        <v>59</v>
      </c>
      <c r="G113" s="595">
        <v>32099</v>
      </c>
      <c r="H113" s="596" t="s">
        <v>937</v>
      </c>
      <c r="I113" s="597">
        <v>8192369</v>
      </c>
      <c r="J113" s="597">
        <f t="shared" si="3"/>
        <v>122885535</v>
      </c>
    </row>
    <row r="114" spans="2:10" s="192" customFormat="1" ht="21.95" customHeight="1" x14ac:dyDescent="0.2">
      <c r="B114" s="591">
        <v>109</v>
      </c>
      <c r="C114" s="592" t="s">
        <v>938</v>
      </c>
      <c r="D114" s="592">
        <v>15990193</v>
      </c>
      <c r="E114" s="593">
        <v>28363</v>
      </c>
      <c r="F114" s="594">
        <f t="shared" ca="1" si="2"/>
        <v>46</v>
      </c>
      <c r="G114" s="595">
        <v>44473</v>
      </c>
      <c r="H114" s="596" t="s">
        <v>902</v>
      </c>
      <c r="I114" s="597">
        <v>2299420</v>
      </c>
      <c r="J114" s="597">
        <f t="shared" si="3"/>
        <v>34491300</v>
      </c>
    </row>
    <row r="115" spans="2:10" s="192" customFormat="1" ht="21.95" customHeight="1" x14ac:dyDescent="0.2">
      <c r="B115" s="591">
        <v>110</v>
      </c>
      <c r="C115" s="592" t="s">
        <v>576</v>
      </c>
      <c r="D115" s="592">
        <v>16115679</v>
      </c>
      <c r="E115" s="593">
        <v>31348</v>
      </c>
      <c r="F115" s="594">
        <f t="shared" ca="1" si="2"/>
        <v>38</v>
      </c>
      <c r="G115" s="595">
        <v>40806</v>
      </c>
      <c r="H115" s="596" t="s">
        <v>902</v>
      </c>
      <c r="I115" s="597">
        <v>2299420</v>
      </c>
      <c r="J115" s="597">
        <f t="shared" si="3"/>
        <v>34491300</v>
      </c>
    </row>
    <row r="116" spans="2:10" s="192" customFormat="1" ht="21.95" customHeight="1" x14ac:dyDescent="0.2">
      <c r="B116" s="591">
        <v>111</v>
      </c>
      <c r="C116" s="592" t="s">
        <v>577</v>
      </c>
      <c r="D116" s="592">
        <v>10188748</v>
      </c>
      <c r="E116" s="593">
        <v>29905</v>
      </c>
      <c r="F116" s="594">
        <f t="shared" ca="1" si="2"/>
        <v>42</v>
      </c>
      <c r="G116" s="595">
        <v>43040</v>
      </c>
      <c r="H116" s="596" t="s">
        <v>902</v>
      </c>
      <c r="I116" s="597">
        <v>2299420</v>
      </c>
      <c r="J116" s="597">
        <f t="shared" si="3"/>
        <v>34491300</v>
      </c>
    </row>
    <row r="117" spans="2:10" s="192" customFormat="1" ht="21.95" customHeight="1" x14ac:dyDescent="0.2">
      <c r="B117" s="591">
        <v>112</v>
      </c>
      <c r="C117" s="592" t="s">
        <v>578</v>
      </c>
      <c r="D117" s="592">
        <v>24529648</v>
      </c>
      <c r="E117" s="593">
        <v>30870</v>
      </c>
      <c r="F117" s="594">
        <f t="shared" ca="1" si="2"/>
        <v>39</v>
      </c>
      <c r="G117" s="595">
        <v>40610</v>
      </c>
      <c r="H117" s="596" t="s">
        <v>903</v>
      </c>
      <c r="I117" s="597">
        <v>2415300</v>
      </c>
      <c r="J117" s="597">
        <f t="shared" si="3"/>
        <v>36229500</v>
      </c>
    </row>
    <row r="118" spans="2:10" s="192" customFormat="1" ht="21.95" customHeight="1" x14ac:dyDescent="0.2">
      <c r="B118" s="591">
        <v>113</v>
      </c>
      <c r="C118" s="592" t="s">
        <v>579</v>
      </c>
      <c r="D118" s="592">
        <v>1299388</v>
      </c>
      <c r="E118" s="593">
        <v>23808</v>
      </c>
      <c r="F118" s="594">
        <f t="shared" ca="1" si="2"/>
        <v>58</v>
      </c>
      <c r="G118" s="595">
        <v>37561</v>
      </c>
      <c r="H118" s="596" t="s">
        <v>939</v>
      </c>
      <c r="I118" s="597">
        <v>2415300</v>
      </c>
      <c r="J118" s="597">
        <f t="shared" si="3"/>
        <v>36229500</v>
      </c>
    </row>
    <row r="119" spans="2:10" s="192" customFormat="1" ht="21.95" customHeight="1" x14ac:dyDescent="0.2">
      <c r="B119" s="591">
        <v>114</v>
      </c>
      <c r="C119" s="592" t="s">
        <v>940</v>
      </c>
      <c r="D119" s="592">
        <v>1073323923</v>
      </c>
      <c r="E119" s="593">
        <v>33432</v>
      </c>
      <c r="F119" s="594">
        <f t="shared" ca="1" si="2"/>
        <v>32</v>
      </c>
      <c r="G119" s="595">
        <v>44483</v>
      </c>
      <c r="H119" s="596" t="s">
        <v>902</v>
      </c>
      <c r="I119" s="597">
        <v>2299420</v>
      </c>
      <c r="J119" s="597">
        <f t="shared" si="3"/>
        <v>34491300</v>
      </c>
    </row>
    <row r="120" spans="2:10" s="192" customFormat="1" ht="21.95" customHeight="1" x14ac:dyDescent="0.2">
      <c r="B120" s="591">
        <v>115</v>
      </c>
      <c r="C120" s="592" t="s">
        <v>580</v>
      </c>
      <c r="D120" s="592">
        <v>75037185</v>
      </c>
      <c r="E120" s="593">
        <v>24371</v>
      </c>
      <c r="F120" s="594">
        <f t="shared" ca="1" si="2"/>
        <v>57</v>
      </c>
      <c r="G120" s="595">
        <v>38762</v>
      </c>
      <c r="H120" s="596" t="s">
        <v>902</v>
      </c>
      <c r="I120" s="597">
        <v>2299420</v>
      </c>
      <c r="J120" s="597">
        <f t="shared" si="3"/>
        <v>34491300</v>
      </c>
    </row>
    <row r="121" spans="2:10" s="192" customFormat="1" ht="21.95" customHeight="1" x14ac:dyDescent="0.2">
      <c r="B121" s="591">
        <v>116</v>
      </c>
      <c r="C121" s="592" t="s">
        <v>941</v>
      </c>
      <c r="D121" s="592">
        <v>9698707</v>
      </c>
      <c r="E121" s="593">
        <v>31294</v>
      </c>
      <c r="F121" s="594">
        <f t="shared" ca="1" si="2"/>
        <v>38</v>
      </c>
      <c r="G121" s="595">
        <v>44319</v>
      </c>
      <c r="H121" s="596" t="s">
        <v>902</v>
      </c>
      <c r="I121" s="597">
        <v>2299420</v>
      </c>
      <c r="J121" s="597">
        <f t="shared" si="3"/>
        <v>34491300</v>
      </c>
    </row>
    <row r="122" spans="2:10" s="192" customFormat="1" ht="21.95" customHeight="1" x14ac:dyDescent="0.2">
      <c r="B122" s="591">
        <v>117</v>
      </c>
      <c r="C122" s="592" t="s">
        <v>581</v>
      </c>
      <c r="D122" s="592">
        <v>24370489</v>
      </c>
      <c r="E122" s="593">
        <v>29260</v>
      </c>
      <c r="F122" s="594">
        <f t="shared" ca="1" si="2"/>
        <v>44</v>
      </c>
      <c r="G122" s="595">
        <v>40182</v>
      </c>
      <c r="H122" s="596" t="s">
        <v>908</v>
      </c>
      <c r="I122" s="597">
        <v>2815470</v>
      </c>
      <c r="J122" s="597">
        <f t="shared" si="3"/>
        <v>42232050</v>
      </c>
    </row>
    <row r="123" spans="2:10" s="192" customFormat="1" ht="21.95" customHeight="1" x14ac:dyDescent="0.2">
      <c r="B123" s="591">
        <v>118</v>
      </c>
      <c r="C123" s="592" t="s">
        <v>582</v>
      </c>
      <c r="D123" s="592">
        <v>25108772</v>
      </c>
      <c r="E123" s="593">
        <v>24839</v>
      </c>
      <c r="F123" s="594">
        <f t="shared" ca="1" si="2"/>
        <v>56</v>
      </c>
      <c r="G123" s="595">
        <v>38559</v>
      </c>
      <c r="H123" s="596" t="s">
        <v>908</v>
      </c>
      <c r="I123" s="597">
        <v>2815470</v>
      </c>
      <c r="J123" s="597">
        <f t="shared" si="3"/>
        <v>42232050</v>
      </c>
    </row>
    <row r="124" spans="2:10" s="192" customFormat="1" ht="21.95" customHeight="1" x14ac:dyDescent="0.2">
      <c r="B124" s="591">
        <v>119</v>
      </c>
      <c r="C124" s="592" t="s">
        <v>583</v>
      </c>
      <c r="D124" s="592">
        <v>9990544</v>
      </c>
      <c r="E124" s="593">
        <v>21908</v>
      </c>
      <c r="F124" s="594">
        <f t="shared" ca="1" si="2"/>
        <v>64</v>
      </c>
      <c r="G124" s="595">
        <v>39471</v>
      </c>
      <c r="H124" s="596" t="s">
        <v>902</v>
      </c>
      <c r="I124" s="597">
        <v>2299420</v>
      </c>
      <c r="J124" s="597">
        <f t="shared" si="3"/>
        <v>34491300</v>
      </c>
    </row>
    <row r="125" spans="2:10" s="192" customFormat="1" ht="21.95" customHeight="1" x14ac:dyDescent="0.2">
      <c r="B125" s="591">
        <v>120</v>
      </c>
      <c r="C125" s="592" t="s">
        <v>584</v>
      </c>
      <c r="D125" s="592">
        <v>30337764</v>
      </c>
      <c r="E125" s="593">
        <v>27764</v>
      </c>
      <c r="F125" s="594">
        <f t="shared" ca="1" si="2"/>
        <v>48</v>
      </c>
      <c r="G125" s="595">
        <v>40638</v>
      </c>
      <c r="H125" s="596" t="s">
        <v>908</v>
      </c>
      <c r="I125" s="597">
        <v>2815470</v>
      </c>
      <c r="J125" s="597">
        <f t="shared" si="3"/>
        <v>42232050</v>
      </c>
    </row>
    <row r="126" spans="2:10" s="192" customFormat="1" ht="21.95" customHeight="1" x14ac:dyDescent="0.2">
      <c r="B126" s="591">
        <v>121</v>
      </c>
      <c r="C126" s="592" t="s">
        <v>585</v>
      </c>
      <c r="D126" s="592">
        <v>9847784</v>
      </c>
      <c r="E126" s="593">
        <v>30690</v>
      </c>
      <c r="F126" s="594">
        <f t="shared" ca="1" si="2"/>
        <v>40</v>
      </c>
      <c r="G126" s="595">
        <v>40919</v>
      </c>
      <c r="H126" s="596" t="s">
        <v>942</v>
      </c>
      <c r="I126" s="597">
        <v>2522720</v>
      </c>
      <c r="J126" s="597">
        <f t="shared" si="3"/>
        <v>37840800</v>
      </c>
    </row>
    <row r="127" spans="2:10" s="192" customFormat="1" ht="21.95" customHeight="1" x14ac:dyDescent="0.2">
      <c r="B127" s="591">
        <v>122</v>
      </c>
      <c r="C127" s="592" t="s">
        <v>586</v>
      </c>
      <c r="D127" s="592">
        <v>1061370667</v>
      </c>
      <c r="E127" s="593">
        <v>33461</v>
      </c>
      <c r="F127" s="594">
        <f t="shared" ca="1" si="2"/>
        <v>32</v>
      </c>
      <c r="G127" s="595">
        <v>42227</v>
      </c>
      <c r="H127" s="596" t="s">
        <v>902</v>
      </c>
      <c r="I127" s="597">
        <v>2299420</v>
      </c>
      <c r="J127" s="597">
        <f t="shared" si="3"/>
        <v>34491300</v>
      </c>
    </row>
    <row r="128" spans="2:10" s="192" customFormat="1" ht="21.95" customHeight="1" x14ac:dyDescent="0.2">
      <c r="B128" s="591">
        <v>123</v>
      </c>
      <c r="C128" s="592" t="s">
        <v>587</v>
      </c>
      <c r="D128" s="592">
        <v>18435650</v>
      </c>
      <c r="E128" s="593">
        <v>28930</v>
      </c>
      <c r="F128" s="594">
        <f t="shared" ca="1" si="2"/>
        <v>44</v>
      </c>
      <c r="G128" s="595">
        <v>37867</v>
      </c>
      <c r="H128" s="596" t="s">
        <v>908</v>
      </c>
      <c r="I128" s="597">
        <v>2815470</v>
      </c>
      <c r="J128" s="597">
        <f t="shared" si="3"/>
        <v>42232050</v>
      </c>
    </row>
    <row r="129" spans="2:10" s="192" customFormat="1" ht="21.95" customHeight="1" x14ac:dyDescent="0.2">
      <c r="B129" s="591">
        <v>124</v>
      </c>
      <c r="C129" s="592" t="s">
        <v>588</v>
      </c>
      <c r="D129" s="592">
        <v>1061625195</v>
      </c>
      <c r="E129" s="593">
        <v>33063</v>
      </c>
      <c r="F129" s="594">
        <f t="shared" ca="1" si="2"/>
        <v>33</v>
      </c>
      <c r="G129" s="595">
        <v>42914</v>
      </c>
      <c r="H129" s="596" t="s">
        <v>902</v>
      </c>
      <c r="I129" s="597">
        <v>2299420</v>
      </c>
      <c r="J129" s="597">
        <f t="shared" si="3"/>
        <v>34491300</v>
      </c>
    </row>
    <row r="130" spans="2:10" s="192" customFormat="1" ht="21.95" customHeight="1" x14ac:dyDescent="0.2">
      <c r="B130" s="591">
        <v>125</v>
      </c>
      <c r="C130" s="592" t="s">
        <v>589</v>
      </c>
      <c r="D130" s="592">
        <v>9845208</v>
      </c>
      <c r="E130" s="593">
        <v>25061</v>
      </c>
      <c r="F130" s="594">
        <f t="shared" ca="1" si="2"/>
        <v>55</v>
      </c>
      <c r="G130" s="595">
        <v>34774</v>
      </c>
      <c r="H130" s="596" t="s">
        <v>903</v>
      </c>
      <c r="I130" s="597">
        <v>2415300</v>
      </c>
      <c r="J130" s="597">
        <f t="shared" si="3"/>
        <v>36229500</v>
      </c>
    </row>
    <row r="131" spans="2:10" s="192" customFormat="1" ht="21.95" customHeight="1" x14ac:dyDescent="0.2">
      <c r="B131" s="591">
        <v>126</v>
      </c>
      <c r="C131" s="592" t="s">
        <v>943</v>
      </c>
      <c r="D131" s="592">
        <v>4595664</v>
      </c>
      <c r="E131" s="593">
        <v>21465</v>
      </c>
      <c r="F131" s="594">
        <f t="shared" ca="1" si="2"/>
        <v>65</v>
      </c>
      <c r="G131" s="595">
        <v>44474</v>
      </c>
      <c r="H131" s="596" t="s">
        <v>902</v>
      </c>
      <c r="I131" s="597">
        <v>2299420</v>
      </c>
      <c r="J131" s="597">
        <f t="shared" si="3"/>
        <v>34491300</v>
      </c>
    </row>
    <row r="132" spans="2:10" s="192" customFormat="1" ht="21.95" customHeight="1" x14ac:dyDescent="0.2">
      <c r="B132" s="591">
        <v>127</v>
      </c>
      <c r="C132" s="592" t="s">
        <v>944</v>
      </c>
      <c r="D132" s="592">
        <v>1059811473</v>
      </c>
      <c r="E132" s="593">
        <v>32486</v>
      </c>
      <c r="F132" s="594">
        <f t="shared" ca="1" si="2"/>
        <v>35</v>
      </c>
      <c r="G132" s="595">
        <v>44419</v>
      </c>
      <c r="H132" s="596" t="s">
        <v>945</v>
      </c>
      <c r="I132" s="597">
        <v>8192369</v>
      </c>
      <c r="J132" s="597">
        <f t="shared" si="3"/>
        <v>122885535</v>
      </c>
    </row>
    <row r="133" spans="2:10" s="192" customFormat="1" ht="21.95" customHeight="1" x14ac:dyDescent="0.2">
      <c r="B133" s="591">
        <v>128</v>
      </c>
      <c r="C133" s="592" t="s">
        <v>590</v>
      </c>
      <c r="D133" s="592">
        <v>10166037</v>
      </c>
      <c r="E133" s="593">
        <v>21971</v>
      </c>
      <c r="F133" s="594">
        <f t="shared" ca="1" si="2"/>
        <v>64</v>
      </c>
      <c r="G133" s="595">
        <v>37552</v>
      </c>
      <c r="H133" s="596" t="s">
        <v>902</v>
      </c>
      <c r="I133" s="597">
        <v>2299420</v>
      </c>
      <c r="J133" s="597">
        <f t="shared" si="3"/>
        <v>34491300</v>
      </c>
    </row>
    <row r="134" spans="2:10" s="192" customFormat="1" ht="21.95" customHeight="1" x14ac:dyDescent="0.2">
      <c r="B134" s="591">
        <v>129</v>
      </c>
      <c r="C134" s="592" t="s">
        <v>591</v>
      </c>
      <c r="D134" s="592">
        <v>25163969</v>
      </c>
      <c r="E134" s="593">
        <v>24844</v>
      </c>
      <c r="F134" s="594">
        <f t="shared" ca="1" si="2"/>
        <v>56</v>
      </c>
      <c r="G134" s="595">
        <v>35629</v>
      </c>
      <c r="H134" s="596" t="s">
        <v>907</v>
      </c>
      <c r="I134" s="597">
        <v>3454991</v>
      </c>
      <c r="J134" s="597">
        <f t="shared" si="3"/>
        <v>51824865</v>
      </c>
    </row>
    <row r="135" spans="2:10" s="192" customFormat="1" ht="21.95" customHeight="1" x14ac:dyDescent="0.2">
      <c r="B135" s="591">
        <v>130</v>
      </c>
      <c r="C135" s="592" t="s">
        <v>592</v>
      </c>
      <c r="D135" s="592">
        <v>75038135</v>
      </c>
      <c r="E135" s="593">
        <v>25190</v>
      </c>
      <c r="F135" s="594">
        <f t="shared" ref="F135:F198" ca="1" si="4">DATEDIF(E135,TODAY(),"Y")</f>
        <v>55</v>
      </c>
      <c r="G135" s="595">
        <v>34669</v>
      </c>
      <c r="H135" s="596" t="s">
        <v>902</v>
      </c>
      <c r="I135" s="597">
        <v>2299420</v>
      </c>
      <c r="J135" s="597">
        <f t="shared" ref="J135:J198" si="5">+I135*15</f>
        <v>34491300</v>
      </c>
    </row>
    <row r="136" spans="2:10" s="192" customFormat="1" ht="21.95" customHeight="1" x14ac:dyDescent="0.2">
      <c r="B136" s="591">
        <v>131</v>
      </c>
      <c r="C136" s="592" t="s">
        <v>593</v>
      </c>
      <c r="D136" s="592">
        <v>1038627188</v>
      </c>
      <c r="E136" s="593">
        <v>35125</v>
      </c>
      <c r="F136" s="594">
        <f t="shared" ca="1" si="4"/>
        <v>27</v>
      </c>
      <c r="G136" s="595">
        <v>43727</v>
      </c>
      <c r="H136" s="596" t="s">
        <v>902</v>
      </c>
      <c r="I136" s="597">
        <v>2299420</v>
      </c>
      <c r="J136" s="597">
        <f t="shared" si="5"/>
        <v>34491300</v>
      </c>
    </row>
    <row r="137" spans="2:10" s="192" customFormat="1" ht="21.95" customHeight="1" x14ac:dyDescent="0.2">
      <c r="B137" s="591">
        <v>132</v>
      </c>
      <c r="C137" s="592" t="s">
        <v>594</v>
      </c>
      <c r="D137" s="592">
        <v>75031747</v>
      </c>
      <c r="E137" s="593">
        <v>24115</v>
      </c>
      <c r="F137" s="594">
        <f t="shared" ca="1" si="4"/>
        <v>58</v>
      </c>
      <c r="G137" s="595">
        <v>33144</v>
      </c>
      <c r="H137" s="596" t="s">
        <v>902</v>
      </c>
      <c r="I137" s="597">
        <v>2299420</v>
      </c>
      <c r="J137" s="597">
        <f t="shared" si="5"/>
        <v>34491300</v>
      </c>
    </row>
    <row r="138" spans="2:10" s="192" customFormat="1" ht="21.95" customHeight="1" x14ac:dyDescent="0.2">
      <c r="B138" s="591">
        <v>133</v>
      </c>
      <c r="C138" s="592" t="s">
        <v>595</v>
      </c>
      <c r="D138" s="592">
        <v>6283844</v>
      </c>
      <c r="E138" s="593">
        <v>25781</v>
      </c>
      <c r="F138" s="594">
        <f t="shared" ca="1" si="4"/>
        <v>53</v>
      </c>
      <c r="G138" s="595">
        <v>42662</v>
      </c>
      <c r="H138" s="596" t="s">
        <v>902</v>
      </c>
      <c r="I138" s="597">
        <v>2415300</v>
      </c>
      <c r="J138" s="597">
        <f t="shared" si="5"/>
        <v>36229500</v>
      </c>
    </row>
    <row r="139" spans="2:10" s="192" customFormat="1" ht="21.95" customHeight="1" x14ac:dyDescent="0.2">
      <c r="B139" s="591">
        <v>134</v>
      </c>
      <c r="C139" s="592" t="s">
        <v>596</v>
      </c>
      <c r="D139" s="592">
        <v>24328915</v>
      </c>
      <c r="E139" s="593">
        <v>20534</v>
      </c>
      <c r="F139" s="594">
        <f t="shared" ca="1" si="4"/>
        <v>67</v>
      </c>
      <c r="G139" s="595">
        <v>33329</v>
      </c>
      <c r="H139" s="596" t="s">
        <v>946</v>
      </c>
      <c r="I139" s="597">
        <v>2299420</v>
      </c>
      <c r="J139" s="597">
        <f t="shared" si="5"/>
        <v>34491300</v>
      </c>
    </row>
    <row r="140" spans="2:10" s="192" customFormat="1" ht="21.95" customHeight="1" x14ac:dyDescent="0.2">
      <c r="B140" s="591">
        <v>135</v>
      </c>
      <c r="C140" s="592" t="s">
        <v>597</v>
      </c>
      <c r="D140" s="592">
        <v>15958701</v>
      </c>
      <c r="E140" s="593">
        <v>24896</v>
      </c>
      <c r="F140" s="594">
        <f t="shared" ca="1" si="4"/>
        <v>56</v>
      </c>
      <c r="G140" s="595">
        <v>34501</v>
      </c>
      <c r="H140" s="596" t="s">
        <v>903</v>
      </c>
      <c r="I140" s="597">
        <v>2562160</v>
      </c>
      <c r="J140" s="597">
        <f t="shared" si="5"/>
        <v>38432400</v>
      </c>
    </row>
    <row r="141" spans="2:10" s="192" customFormat="1" ht="21.95" customHeight="1" x14ac:dyDescent="0.2">
      <c r="B141" s="591">
        <v>136</v>
      </c>
      <c r="C141" s="592" t="s">
        <v>598</v>
      </c>
      <c r="D141" s="592">
        <v>10174186</v>
      </c>
      <c r="E141" s="593">
        <v>24416</v>
      </c>
      <c r="F141" s="594">
        <f t="shared" ca="1" si="4"/>
        <v>57</v>
      </c>
      <c r="G141" s="595">
        <v>37552</v>
      </c>
      <c r="H141" s="596" t="s">
        <v>942</v>
      </c>
      <c r="I141" s="597">
        <v>2522720</v>
      </c>
      <c r="J141" s="597">
        <f t="shared" si="5"/>
        <v>37840800</v>
      </c>
    </row>
    <row r="142" spans="2:10" s="192" customFormat="1" ht="21.95" customHeight="1" x14ac:dyDescent="0.2">
      <c r="B142" s="591">
        <v>137</v>
      </c>
      <c r="C142" s="592" t="s">
        <v>599</v>
      </c>
      <c r="D142" s="592">
        <v>1053837622</v>
      </c>
      <c r="E142" s="593">
        <v>34594</v>
      </c>
      <c r="F142" s="594">
        <f t="shared" ca="1" si="4"/>
        <v>29</v>
      </c>
      <c r="G142" s="595">
        <v>43587</v>
      </c>
      <c r="H142" s="596" t="s">
        <v>907</v>
      </c>
      <c r="I142" s="597">
        <v>3454991</v>
      </c>
      <c r="J142" s="597">
        <f t="shared" si="5"/>
        <v>51824865</v>
      </c>
    </row>
    <row r="143" spans="2:10" s="192" customFormat="1" ht="21.95" customHeight="1" x14ac:dyDescent="0.2">
      <c r="B143" s="591">
        <v>138</v>
      </c>
      <c r="C143" s="592" t="s">
        <v>600</v>
      </c>
      <c r="D143" s="592">
        <v>15990082</v>
      </c>
      <c r="E143" s="593">
        <v>28072</v>
      </c>
      <c r="F143" s="594">
        <f t="shared" ca="1" si="4"/>
        <v>47</v>
      </c>
      <c r="G143" s="595">
        <v>42612</v>
      </c>
      <c r="H143" s="596" t="s">
        <v>907</v>
      </c>
      <c r="I143" s="597">
        <v>3683159</v>
      </c>
      <c r="J143" s="597">
        <f t="shared" si="5"/>
        <v>55247385</v>
      </c>
    </row>
    <row r="144" spans="2:10" s="192" customFormat="1" ht="21.95" customHeight="1" x14ac:dyDescent="0.2">
      <c r="B144" s="591">
        <v>139</v>
      </c>
      <c r="C144" s="592" t="s">
        <v>947</v>
      </c>
      <c r="D144" s="592">
        <v>1061654348</v>
      </c>
      <c r="E144" s="593">
        <v>31565</v>
      </c>
      <c r="F144" s="594">
        <f t="shared" ca="1" si="4"/>
        <v>37</v>
      </c>
      <c r="G144" s="595">
        <v>44319</v>
      </c>
      <c r="H144" s="596" t="s">
        <v>903</v>
      </c>
      <c r="I144" s="597">
        <v>2562160</v>
      </c>
      <c r="J144" s="597">
        <f t="shared" si="5"/>
        <v>38432400</v>
      </c>
    </row>
    <row r="145" spans="2:10" s="192" customFormat="1" ht="21.95" customHeight="1" x14ac:dyDescent="0.2">
      <c r="B145" s="591">
        <v>140</v>
      </c>
      <c r="C145" s="592" t="s">
        <v>601</v>
      </c>
      <c r="D145" s="592">
        <v>75000846</v>
      </c>
      <c r="E145" s="593">
        <v>23623</v>
      </c>
      <c r="F145" s="594">
        <f t="shared" ca="1" si="4"/>
        <v>59</v>
      </c>
      <c r="G145" s="595">
        <v>40225</v>
      </c>
      <c r="H145" s="596" t="s">
        <v>902</v>
      </c>
      <c r="I145" s="597">
        <v>2299420</v>
      </c>
      <c r="J145" s="597">
        <f t="shared" si="5"/>
        <v>34491300</v>
      </c>
    </row>
    <row r="146" spans="2:10" s="192" customFormat="1" ht="21.95" customHeight="1" x14ac:dyDescent="0.2">
      <c r="B146" s="591">
        <v>141</v>
      </c>
      <c r="C146" s="592" t="s">
        <v>602</v>
      </c>
      <c r="D146" s="592">
        <v>10164022</v>
      </c>
      <c r="E146" s="593">
        <v>21449</v>
      </c>
      <c r="F146" s="594">
        <f t="shared" ca="1" si="4"/>
        <v>65</v>
      </c>
      <c r="G146" s="595">
        <v>34151</v>
      </c>
      <c r="H146" s="596" t="s">
        <v>902</v>
      </c>
      <c r="I146" s="597">
        <v>2299420</v>
      </c>
      <c r="J146" s="597">
        <f t="shared" si="5"/>
        <v>34491300</v>
      </c>
    </row>
    <row r="147" spans="2:10" s="192" customFormat="1" ht="21.95" customHeight="1" x14ac:dyDescent="0.2">
      <c r="B147" s="591">
        <v>142</v>
      </c>
      <c r="C147" s="592" t="s">
        <v>603</v>
      </c>
      <c r="D147" s="592">
        <v>4479606</v>
      </c>
      <c r="E147" s="593">
        <v>23012</v>
      </c>
      <c r="F147" s="594">
        <f t="shared" ca="1" si="4"/>
        <v>61</v>
      </c>
      <c r="G147" s="595">
        <v>35942</v>
      </c>
      <c r="H147" s="596" t="s">
        <v>902</v>
      </c>
      <c r="I147" s="597">
        <v>2299420</v>
      </c>
      <c r="J147" s="597">
        <f t="shared" si="5"/>
        <v>34491300</v>
      </c>
    </row>
    <row r="148" spans="2:10" s="192" customFormat="1" ht="21.95" customHeight="1" x14ac:dyDescent="0.2">
      <c r="B148" s="591">
        <v>143</v>
      </c>
      <c r="C148" s="592" t="s">
        <v>604</v>
      </c>
      <c r="D148" s="592">
        <v>75055501</v>
      </c>
      <c r="E148" s="593">
        <v>24652</v>
      </c>
      <c r="F148" s="594">
        <f t="shared" ca="1" si="4"/>
        <v>56</v>
      </c>
      <c r="G148" s="595">
        <v>39498</v>
      </c>
      <c r="H148" s="596" t="s">
        <v>902</v>
      </c>
      <c r="I148" s="597">
        <v>2299420</v>
      </c>
      <c r="J148" s="597">
        <f t="shared" si="5"/>
        <v>34491300</v>
      </c>
    </row>
    <row r="149" spans="2:10" s="192" customFormat="1" ht="21.95" customHeight="1" x14ac:dyDescent="0.2">
      <c r="B149" s="591">
        <v>144</v>
      </c>
      <c r="C149" s="592" t="s">
        <v>605</v>
      </c>
      <c r="D149" s="592">
        <v>16160379</v>
      </c>
      <c r="E149" s="593">
        <v>23863</v>
      </c>
      <c r="F149" s="594">
        <f t="shared" ca="1" si="4"/>
        <v>58</v>
      </c>
      <c r="G149" s="595">
        <v>32051</v>
      </c>
      <c r="H149" s="596" t="s">
        <v>903</v>
      </c>
      <c r="I149" s="597">
        <v>2415300</v>
      </c>
      <c r="J149" s="597">
        <f t="shared" si="5"/>
        <v>36229500</v>
      </c>
    </row>
    <row r="150" spans="2:10" s="192" customFormat="1" ht="21.95" customHeight="1" x14ac:dyDescent="0.2">
      <c r="B150" s="591">
        <v>145</v>
      </c>
      <c r="C150" s="592" t="s">
        <v>606</v>
      </c>
      <c r="D150" s="592">
        <v>75032029</v>
      </c>
      <c r="E150" s="593">
        <v>24575</v>
      </c>
      <c r="F150" s="594">
        <f t="shared" ca="1" si="4"/>
        <v>56</v>
      </c>
      <c r="G150" s="595">
        <v>43648</v>
      </c>
      <c r="H150" s="596" t="s">
        <v>907</v>
      </c>
      <c r="I150" s="597">
        <v>3683159</v>
      </c>
      <c r="J150" s="597">
        <f t="shared" si="5"/>
        <v>55247385</v>
      </c>
    </row>
    <row r="151" spans="2:10" s="192" customFormat="1" ht="21.95" customHeight="1" x14ac:dyDescent="0.2">
      <c r="B151" s="591">
        <v>146</v>
      </c>
      <c r="C151" s="592" t="s">
        <v>607</v>
      </c>
      <c r="D151" s="592">
        <v>30317156</v>
      </c>
      <c r="E151" s="593">
        <v>25269</v>
      </c>
      <c r="F151" s="594">
        <f t="shared" ca="1" si="4"/>
        <v>54</v>
      </c>
      <c r="G151" s="595">
        <v>41988</v>
      </c>
      <c r="H151" s="596" t="s">
        <v>948</v>
      </c>
      <c r="I151" s="597">
        <v>6584372</v>
      </c>
      <c r="J151" s="597">
        <f t="shared" si="5"/>
        <v>98765580</v>
      </c>
    </row>
    <row r="152" spans="2:10" s="192" customFormat="1" ht="21.95" customHeight="1" x14ac:dyDescent="0.2">
      <c r="B152" s="591">
        <v>147</v>
      </c>
      <c r="C152" s="592" t="s">
        <v>608</v>
      </c>
      <c r="D152" s="592">
        <v>75050989</v>
      </c>
      <c r="E152" s="593">
        <v>29583</v>
      </c>
      <c r="F152" s="594">
        <f t="shared" ca="1" si="4"/>
        <v>43</v>
      </c>
      <c r="G152" s="595">
        <v>43153</v>
      </c>
      <c r="H152" s="596" t="s">
        <v>902</v>
      </c>
      <c r="I152" s="597">
        <v>2299420</v>
      </c>
      <c r="J152" s="597">
        <f t="shared" si="5"/>
        <v>34491300</v>
      </c>
    </row>
    <row r="153" spans="2:10" s="192" customFormat="1" ht="21.95" customHeight="1" x14ac:dyDescent="0.2">
      <c r="B153" s="591">
        <v>148</v>
      </c>
      <c r="C153" s="592" t="s">
        <v>609</v>
      </c>
      <c r="D153" s="592">
        <v>30353452</v>
      </c>
      <c r="E153" s="593">
        <v>26034</v>
      </c>
      <c r="F153" s="594">
        <f t="shared" ca="1" si="4"/>
        <v>52</v>
      </c>
      <c r="G153" s="595">
        <v>33987</v>
      </c>
      <c r="H153" s="596" t="s">
        <v>949</v>
      </c>
      <c r="I153" s="597">
        <v>6742790</v>
      </c>
      <c r="J153" s="597">
        <f t="shared" si="5"/>
        <v>101141850</v>
      </c>
    </row>
    <row r="154" spans="2:10" s="192" customFormat="1" ht="21.95" customHeight="1" x14ac:dyDescent="0.2">
      <c r="B154" s="591">
        <v>149</v>
      </c>
      <c r="C154" s="592" t="s">
        <v>950</v>
      </c>
      <c r="D154" s="592">
        <v>15908275</v>
      </c>
      <c r="E154" s="593">
        <v>25186</v>
      </c>
      <c r="F154" s="594">
        <f t="shared" ca="1" si="4"/>
        <v>55</v>
      </c>
      <c r="G154" s="595">
        <v>44568</v>
      </c>
      <c r="H154" s="596" t="s">
        <v>902</v>
      </c>
      <c r="I154" s="597">
        <v>2299420</v>
      </c>
      <c r="J154" s="597">
        <f t="shared" si="5"/>
        <v>34491300</v>
      </c>
    </row>
    <row r="155" spans="2:10" s="192" customFormat="1" ht="21.95" customHeight="1" x14ac:dyDescent="0.2">
      <c r="B155" s="591">
        <v>150</v>
      </c>
      <c r="C155" s="592" t="s">
        <v>610</v>
      </c>
      <c r="D155" s="592">
        <v>1054919751</v>
      </c>
      <c r="E155" s="593">
        <v>32822</v>
      </c>
      <c r="F155" s="594">
        <f t="shared" ca="1" si="4"/>
        <v>34</v>
      </c>
      <c r="G155" s="595">
        <v>42080</v>
      </c>
      <c r="H155" s="596" t="s">
        <v>907</v>
      </c>
      <c r="I155" s="597">
        <v>4261921</v>
      </c>
      <c r="J155" s="597">
        <f t="shared" si="5"/>
        <v>63928815</v>
      </c>
    </row>
    <row r="156" spans="2:10" s="192" customFormat="1" ht="21.95" customHeight="1" x14ac:dyDescent="0.2">
      <c r="B156" s="591">
        <v>151</v>
      </c>
      <c r="C156" s="592" t="s">
        <v>611</v>
      </c>
      <c r="D156" s="592">
        <v>10166138</v>
      </c>
      <c r="E156" s="593">
        <v>21521</v>
      </c>
      <c r="F156" s="594">
        <f t="shared" ca="1" si="4"/>
        <v>65</v>
      </c>
      <c r="G156" s="595">
        <v>33331</v>
      </c>
      <c r="H156" s="596" t="s">
        <v>902</v>
      </c>
      <c r="I156" s="597">
        <v>2299420</v>
      </c>
      <c r="J156" s="597">
        <f t="shared" si="5"/>
        <v>34491300</v>
      </c>
    </row>
    <row r="157" spans="2:10" s="192" customFormat="1" ht="21.95" customHeight="1" x14ac:dyDescent="0.2">
      <c r="B157" s="591">
        <v>152</v>
      </c>
      <c r="C157" s="592" t="s">
        <v>612</v>
      </c>
      <c r="D157" s="592">
        <v>4385726</v>
      </c>
      <c r="E157" s="593">
        <v>25630</v>
      </c>
      <c r="F157" s="594">
        <f t="shared" ca="1" si="4"/>
        <v>53</v>
      </c>
      <c r="G157" s="595">
        <v>32325</v>
      </c>
      <c r="H157" s="596" t="s">
        <v>903</v>
      </c>
      <c r="I157" s="597">
        <v>2415300</v>
      </c>
      <c r="J157" s="597">
        <f t="shared" si="5"/>
        <v>36229500</v>
      </c>
    </row>
    <row r="158" spans="2:10" s="192" customFormat="1" ht="21.95" customHeight="1" x14ac:dyDescent="0.2">
      <c r="B158" s="591">
        <v>153</v>
      </c>
      <c r="C158" s="592" t="s">
        <v>613</v>
      </c>
      <c r="D158" s="592">
        <v>9921122</v>
      </c>
      <c r="E158" s="593">
        <v>24565</v>
      </c>
      <c r="F158" s="594">
        <f t="shared" ca="1" si="4"/>
        <v>56</v>
      </c>
      <c r="G158" s="595">
        <v>35131</v>
      </c>
      <c r="H158" s="596" t="s">
        <v>902</v>
      </c>
      <c r="I158" s="597">
        <v>2299420</v>
      </c>
      <c r="J158" s="597">
        <f t="shared" si="5"/>
        <v>34491300</v>
      </c>
    </row>
    <row r="159" spans="2:10" s="192" customFormat="1" ht="21.95" customHeight="1" x14ac:dyDescent="0.2">
      <c r="B159" s="591">
        <v>154</v>
      </c>
      <c r="C159" s="592" t="s">
        <v>951</v>
      </c>
      <c r="D159" s="592">
        <v>16112508</v>
      </c>
      <c r="E159" s="593">
        <v>25782</v>
      </c>
      <c r="F159" s="594">
        <f t="shared" ca="1" si="4"/>
        <v>53</v>
      </c>
      <c r="G159" s="595">
        <v>44440</v>
      </c>
      <c r="H159" s="596" t="s">
        <v>902</v>
      </c>
      <c r="I159" s="597">
        <v>2299420</v>
      </c>
      <c r="J159" s="597">
        <f t="shared" si="5"/>
        <v>34491300</v>
      </c>
    </row>
    <row r="160" spans="2:10" s="192" customFormat="1" ht="21.95" customHeight="1" x14ac:dyDescent="0.2">
      <c r="B160" s="591">
        <v>155</v>
      </c>
      <c r="C160" s="592" t="s">
        <v>614</v>
      </c>
      <c r="D160" s="592">
        <v>18511178</v>
      </c>
      <c r="E160" s="593">
        <v>26954</v>
      </c>
      <c r="F160" s="594">
        <f t="shared" ca="1" si="4"/>
        <v>50</v>
      </c>
      <c r="G160" s="595">
        <v>38736</v>
      </c>
      <c r="H160" s="596" t="s">
        <v>902</v>
      </c>
      <c r="I160" s="597">
        <v>2299420</v>
      </c>
      <c r="J160" s="597">
        <f t="shared" si="5"/>
        <v>34491300</v>
      </c>
    </row>
    <row r="161" spans="2:10" s="192" customFormat="1" ht="21.95" customHeight="1" x14ac:dyDescent="0.2">
      <c r="B161" s="591">
        <v>156</v>
      </c>
      <c r="C161" s="592" t="s">
        <v>615</v>
      </c>
      <c r="D161" s="592">
        <v>9696458</v>
      </c>
      <c r="E161" s="593">
        <v>29258</v>
      </c>
      <c r="F161" s="594">
        <f t="shared" ca="1" si="4"/>
        <v>44</v>
      </c>
      <c r="G161" s="595">
        <v>41652</v>
      </c>
      <c r="H161" s="596" t="s">
        <v>903</v>
      </c>
      <c r="I161" s="597">
        <v>2562160</v>
      </c>
      <c r="J161" s="597">
        <f t="shared" si="5"/>
        <v>38432400</v>
      </c>
    </row>
    <row r="162" spans="2:10" s="192" customFormat="1" ht="21.95" customHeight="1" x14ac:dyDescent="0.2">
      <c r="B162" s="591">
        <v>157</v>
      </c>
      <c r="C162" s="592" t="s">
        <v>616</v>
      </c>
      <c r="D162" s="592">
        <v>1002944222</v>
      </c>
      <c r="E162" s="593">
        <v>34271</v>
      </c>
      <c r="F162" s="594">
        <f t="shared" ca="1" si="4"/>
        <v>30</v>
      </c>
      <c r="G162" s="595">
        <v>43735</v>
      </c>
      <c r="H162" s="596" t="s">
        <v>908</v>
      </c>
      <c r="I162" s="597">
        <v>2815470</v>
      </c>
      <c r="J162" s="597">
        <f t="shared" si="5"/>
        <v>42232050</v>
      </c>
    </row>
    <row r="163" spans="2:10" s="192" customFormat="1" ht="21.95" customHeight="1" x14ac:dyDescent="0.2">
      <c r="B163" s="591">
        <v>158</v>
      </c>
      <c r="C163" s="592" t="s">
        <v>617</v>
      </c>
      <c r="D163" s="592">
        <v>75038218</v>
      </c>
      <c r="E163" s="593">
        <v>25222</v>
      </c>
      <c r="F163" s="594">
        <f t="shared" ca="1" si="4"/>
        <v>55</v>
      </c>
      <c r="G163" s="595">
        <v>32813</v>
      </c>
      <c r="H163" s="596" t="s">
        <v>903</v>
      </c>
      <c r="I163" s="597">
        <v>2562160</v>
      </c>
      <c r="J163" s="597">
        <f t="shared" si="5"/>
        <v>38432400</v>
      </c>
    </row>
    <row r="164" spans="2:10" s="192" customFormat="1" ht="21.95" customHeight="1" x14ac:dyDescent="0.2">
      <c r="B164" s="591">
        <v>159</v>
      </c>
      <c r="C164" s="592" t="s">
        <v>618</v>
      </c>
      <c r="D164" s="592">
        <v>16110725</v>
      </c>
      <c r="E164" s="593">
        <v>23298</v>
      </c>
      <c r="F164" s="594">
        <f t="shared" ca="1" si="4"/>
        <v>60</v>
      </c>
      <c r="G164" s="595">
        <v>32127</v>
      </c>
      <c r="H164" s="596" t="s">
        <v>903</v>
      </c>
      <c r="I164" s="597">
        <v>2415300</v>
      </c>
      <c r="J164" s="597">
        <f t="shared" si="5"/>
        <v>36229500</v>
      </c>
    </row>
    <row r="165" spans="2:10" s="192" customFormat="1" ht="21.95" customHeight="1" x14ac:dyDescent="0.2">
      <c r="B165" s="591">
        <v>160</v>
      </c>
      <c r="C165" s="592" t="s">
        <v>952</v>
      </c>
      <c r="D165" s="592">
        <v>1059700140</v>
      </c>
      <c r="E165" s="593">
        <v>32652</v>
      </c>
      <c r="F165" s="594">
        <f t="shared" ca="1" si="4"/>
        <v>34</v>
      </c>
      <c r="G165" s="595">
        <v>44272</v>
      </c>
      <c r="H165" s="596" t="s">
        <v>903</v>
      </c>
      <c r="I165" s="597">
        <v>2562160</v>
      </c>
      <c r="J165" s="597">
        <f t="shared" si="5"/>
        <v>38432400</v>
      </c>
    </row>
    <row r="166" spans="2:10" s="192" customFormat="1" ht="21.95" customHeight="1" x14ac:dyDescent="0.2">
      <c r="B166" s="591">
        <v>161</v>
      </c>
      <c r="C166" s="592" t="s">
        <v>619</v>
      </c>
      <c r="D166" s="592">
        <v>4472363</v>
      </c>
      <c r="E166" s="593">
        <v>29640</v>
      </c>
      <c r="F166" s="594">
        <f t="shared" ca="1" si="4"/>
        <v>43</v>
      </c>
      <c r="G166" s="595">
        <v>43376</v>
      </c>
      <c r="H166" s="596" t="s">
        <v>902</v>
      </c>
      <c r="I166" s="597">
        <v>2299420</v>
      </c>
      <c r="J166" s="597">
        <f t="shared" si="5"/>
        <v>34491300</v>
      </c>
    </row>
    <row r="167" spans="2:10" s="192" customFormat="1" ht="21.95" customHeight="1" x14ac:dyDescent="0.2">
      <c r="B167" s="591">
        <v>162</v>
      </c>
      <c r="C167" s="592" t="s">
        <v>620</v>
      </c>
      <c r="D167" s="592">
        <v>24366758</v>
      </c>
      <c r="E167" s="593">
        <v>24520</v>
      </c>
      <c r="F167" s="594">
        <f t="shared" ca="1" si="4"/>
        <v>57</v>
      </c>
      <c r="G167" s="595">
        <v>34366</v>
      </c>
      <c r="H167" s="596" t="s">
        <v>908</v>
      </c>
      <c r="I167" s="597">
        <v>2815470</v>
      </c>
      <c r="J167" s="597">
        <f t="shared" si="5"/>
        <v>42232050</v>
      </c>
    </row>
    <row r="168" spans="2:10" s="192" customFormat="1" ht="21.95" customHeight="1" x14ac:dyDescent="0.2">
      <c r="B168" s="591">
        <v>163</v>
      </c>
      <c r="C168" s="592" t="s">
        <v>953</v>
      </c>
      <c r="D168" s="592">
        <v>1094925729</v>
      </c>
      <c r="E168" s="593">
        <v>33617</v>
      </c>
      <c r="F168" s="594">
        <f t="shared" ca="1" si="4"/>
        <v>32</v>
      </c>
      <c r="G168" s="595">
        <v>44432</v>
      </c>
      <c r="H168" s="596" t="s">
        <v>954</v>
      </c>
      <c r="I168" s="597">
        <v>6742790</v>
      </c>
      <c r="J168" s="597">
        <f t="shared" si="5"/>
        <v>101141850</v>
      </c>
    </row>
    <row r="169" spans="2:10" s="192" customFormat="1" ht="21.95" customHeight="1" x14ac:dyDescent="0.2">
      <c r="B169" s="591">
        <v>164</v>
      </c>
      <c r="C169" s="592" t="s">
        <v>621</v>
      </c>
      <c r="D169" s="592">
        <v>1056301890</v>
      </c>
      <c r="E169" s="593">
        <v>33031</v>
      </c>
      <c r="F169" s="594">
        <f t="shared" ca="1" si="4"/>
        <v>33</v>
      </c>
      <c r="G169" s="595">
        <v>42877</v>
      </c>
      <c r="H169" s="596" t="s">
        <v>903</v>
      </c>
      <c r="I169" s="597">
        <v>2720000</v>
      </c>
      <c r="J169" s="597">
        <f t="shared" si="5"/>
        <v>40800000</v>
      </c>
    </row>
    <row r="170" spans="2:10" s="192" customFormat="1" ht="21.95" customHeight="1" x14ac:dyDescent="0.2">
      <c r="B170" s="591">
        <v>165</v>
      </c>
      <c r="C170" s="592" t="s">
        <v>622</v>
      </c>
      <c r="D170" s="592">
        <v>4356571</v>
      </c>
      <c r="E170" s="593">
        <v>21536</v>
      </c>
      <c r="F170" s="594">
        <f t="shared" ca="1" si="4"/>
        <v>65</v>
      </c>
      <c r="G170" s="595">
        <v>31686</v>
      </c>
      <c r="H170" s="596" t="s">
        <v>955</v>
      </c>
      <c r="I170" s="597">
        <v>4257730</v>
      </c>
      <c r="J170" s="597">
        <f t="shared" si="5"/>
        <v>63865950</v>
      </c>
    </row>
    <row r="171" spans="2:10" s="192" customFormat="1" ht="21.95" customHeight="1" x14ac:dyDescent="0.2">
      <c r="B171" s="591">
        <v>166</v>
      </c>
      <c r="C171" s="592" t="s">
        <v>623</v>
      </c>
      <c r="D171" s="592">
        <v>9845393</v>
      </c>
      <c r="E171" s="593">
        <v>25637</v>
      </c>
      <c r="F171" s="594">
        <f t="shared" ca="1" si="4"/>
        <v>53</v>
      </c>
      <c r="G171" s="595">
        <v>34004</v>
      </c>
      <c r="H171" s="596" t="s">
        <v>927</v>
      </c>
      <c r="I171" s="597">
        <v>5633670</v>
      </c>
      <c r="J171" s="597">
        <f t="shared" si="5"/>
        <v>84505050</v>
      </c>
    </row>
    <row r="172" spans="2:10" s="192" customFormat="1" ht="21.95" customHeight="1" x14ac:dyDescent="0.2">
      <c r="B172" s="591">
        <v>167</v>
      </c>
      <c r="C172" s="592" t="s">
        <v>624</v>
      </c>
      <c r="D172" s="592">
        <v>4419386</v>
      </c>
      <c r="E172" s="593">
        <v>22731</v>
      </c>
      <c r="F172" s="594">
        <f t="shared" ca="1" si="4"/>
        <v>61</v>
      </c>
      <c r="G172" s="595">
        <v>43710</v>
      </c>
      <c r="H172" s="596" t="s">
        <v>907</v>
      </c>
      <c r="I172" s="597">
        <v>3454991</v>
      </c>
      <c r="J172" s="597">
        <f t="shared" si="5"/>
        <v>51824865</v>
      </c>
    </row>
    <row r="173" spans="2:10" s="192" customFormat="1" ht="21.95" customHeight="1" x14ac:dyDescent="0.2">
      <c r="B173" s="591">
        <v>168</v>
      </c>
      <c r="C173" s="592" t="s">
        <v>625</v>
      </c>
      <c r="D173" s="592">
        <v>1053793841</v>
      </c>
      <c r="E173" s="593">
        <v>29987</v>
      </c>
      <c r="F173" s="594">
        <f t="shared" ca="1" si="4"/>
        <v>42</v>
      </c>
      <c r="G173" s="595">
        <v>43486</v>
      </c>
      <c r="H173" s="596" t="s">
        <v>907</v>
      </c>
      <c r="I173" s="597">
        <v>3454991</v>
      </c>
      <c r="J173" s="597">
        <f t="shared" si="5"/>
        <v>51824865</v>
      </c>
    </row>
    <row r="174" spans="2:10" s="192" customFormat="1" ht="21.95" customHeight="1" x14ac:dyDescent="0.2">
      <c r="B174" s="591">
        <v>169</v>
      </c>
      <c r="C174" s="592" t="s">
        <v>626</v>
      </c>
      <c r="D174" s="592">
        <v>4484243</v>
      </c>
      <c r="E174" s="593">
        <v>21773</v>
      </c>
      <c r="F174" s="594">
        <f t="shared" ca="1" si="4"/>
        <v>64</v>
      </c>
      <c r="G174" s="595">
        <v>29312</v>
      </c>
      <c r="H174" s="596" t="s">
        <v>908</v>
      </c>
      <c r="I174" s="597">
        <v>2815470</v>
      </c>
      <c r="J174" s="597">
        <f t="shared" si="5"/>
        <v>42232050</v>
      </c>
    </row>
    <row r="175" spans="2:10" s="192" customFormat="1" ht="21.95" customHeight="1" x14ac:dyDescent="0.2">
      <c r="B175" s="591">
        <v>170</v>
      </c>
      <c r="C175" s="592" t="s">
        <v>627</v>
      </c>
      <c r="D175" s="592">
        <v>10167930</v>
      </c>
      <c r="E175" s="593">
        <v>22662</v>
      </c>
      <c r="F175" s="594">
        <f t="shared" ca="1" si="4"/>
        <v>62</v>
      </c>
      <c r="G175" s="595">
        <v>30072</v>
      </c>
      <c r="H175" s="596" t="s">
        <v>903</v>
      </c>
      <c r="I175" s="597">
        <v>2720000</v>
      </c>
      <c r="J175" s="597">
        <f t="shared" si="5"/>
        <v>40800000</v>
      </c>
    </row>
    <row r="176" spans="2:10" s="192" customFormat="1" ht="21.95" customHeight="1" x14ac:dyDescent="0.2">
      <c r="B176" s="591">
        <v>171</v>
      </c>
      <c r="C176" s="592" t="s">
        <v>628</v>
      </c>
      <c r="D176" s="592">
        <v>24780258</v>
      </c>
      <c r="E176" s="593">
        <v>26193</v>
      </c>
      <c r="F176" s="594">
        <f t="shared" ca="1" si="4"/>
        <v>52</v>
      </c>
      <c r="G176" s="595">
        <v>40242</v>
      </c>
      <c r="H176" s="596" t="s">
        <v>908</v>
      </c>
      <c r="I176" s="597">
        <v>2815470</v>
      </c>
      <c r="J176" s="597">
        <f t="shared" si="5"/>
        <v>42232050</v>
      </c>
    </row>
    <row r="177" spans="2:10" s="192" customFormat="1" ht="21.95" customHeight="1" x14ac:dyDescent="0.2">
      <c r="B177" s="591">
        <v>172</v>
      </c>
      <c r="C177" s="592" t="s">
        <v>630</v>
      </c>
      <c r="D177" s="592">
        <v>10261793</v>
      </c>
      <c r="E177" s="593">
        <v>23249</v>
      </c>
      <c r="F177" s="594">
        <f t="shared" ca="1" si="4"/>
        <v>60</v>
      </c>
      <c r="G177" s="595">
        <v>39904</v>
      </c>
      <c r="H177" s="596" t="s">
        <v>956</v>
      </c>
      <c r="I177" s="597">
        <v>2853028</v>
      </c>
      <c r="J177" s="597">
        <f t="shared" si="5"/>
        <v>42795420</v>
      </c>
    </row>
    <row r="178" spans="2:10" s="192" customFormat="1" ht="21.95" customHeight="1" x14ac:dyDescent="0.2">
      <c r="B178" s="591">
        <v>173</v>
      </c>
      <c r="C178" s="592" t="s">
        <v>629</v>
      </c>
      <c r="D178" s="592">
        <v>4546643</v>
      </c>
      <c r="E178" s="593">
        <v>29692</v>
      </c>
      <c r="F178" s="594">
        <f t="shared" ca="1" si="4"/>
        <v>42</v>
      </c>
      <c r="G178" s="595">
        <v>42080</v>
      </c>
      <c r="H178" s="596" t="s">
        <v>907</v>
      </c>
      <c r="I178" s="597">
        <v>3683159</v>
      </c>
      <c r="J178" s="597">
        <f t="shared" si="5"/>
        <v>55247385</v>
      </c>
    </row>
    <row r="179" spans="2:10" s="192" customFormat="1" ht="21.95" customHeight="1" x14ac:dyDescent="0.2">
      <c r="B179" s="591">
        <v>174</v>
      </c>
      <c r="C179" s="592" t="s">
        <v>631</v>
      </c>
      <c r="D179" s="592">
        <v>1057759168</v>
      </c>
      <c r="E179" s="593">
        <v>35190</v>
      </c>
      <c r="F179" s="594">
        <f t="shared" ca="1" si="4"/>
        <v>27</v>
      </c>
      <c r="G179" s="595">
        <v>43802</v>
      </c>
      <c r="H179" s="596" t="s">
        <v>957</v>
      </c>
      <c r="I179" s="597">
        <v>4257730</v>
      </c>
      <c r="J179" s="597">
        <f t="shared" si="5"/>
        <v>63865950</v>
      </c>
    </row>
    <row r="180" spans="2:10" s="192" customFormat="1" ht="21.95" customHeight="1" x14ac:dyDescent="0.2">
      <c r="B180" s="591">
        <v>175</v>
      </c>
      <c r="C180" s="592" t="s">
        <v>632</v>
      </c>
      <c r="D180" s="592">
        <v>19299148</v>
      </c>
      <c r="E180" s="593">
        <v>20137</v>
      </c>
      <c r="F180" s="594">
        <f t="shared" ca="1" si="4"/>
        <v>69</v>
      </c>
      <c r="G180" s="595">
        <v>37565</v>
      </c>
      <c r="H180" s="596" t="s">
        <v>902</v>
      </c>
      <c r="I180" s="597">
        <v>2299420</v>
      </c>
      <c r="J180" s="597">
        <f t="shared" si="5"/>
        <v>34491300</v>
      </c>
    </row>
    <row r="181" spans="2:10" s="192" customFormat="1" ht="21.95" customHeight="1" x14ac:dyDescent="0.2">
      <c r="B181" s="591">
        <v>176</v>
      </c>
      <c r="C181" s="592" t="s">
        <v>633</v>
      </c>
      <c r="D181" s="592">
        <v>4471798</v>
      </c>
      <c r="E181" s="593">
        <v>22614</v>
      </c>
      <c r="F181" s="594">
        <f t="shared" ca="1" si="4"/>
        <v>62</v>
      </c>
      <c r="G181" s="595">
        <v>32813</v>
      </c>
      <c r="H181" s="596" t="s">
        <v>903</v>
      </c>
      <c r="I181" s="597">
        <v>2562160</v>
      </c>
      <c r="J181" s="597">
        <f t="shared" si="5"/>
        <v>38432400</v>
      </c>
    </row>
    <row r="182" spans="2:10" s="192" customFormat="1" ht="21.95" customHeight="1" x14ac:dyDescent="0.2">
      <c r="B182" s="591">
        <v>177</v>
      </c>
      <c r="C182" s="592" t="s">
        <v>634</v>
      </c>
      <c r="D182" s="592">
        <v>75001562</v>
      </c>
      <c r="E182" s="593">
        <v>24823</v>
      </c>
      <c r="F182" s="594">
        <f t="shared" ca="1" si="4"/>
        <v>56</v>
      </c>
      <c r="G182" s="595">
        <v>40210</v>
      </c>
      <c r="H182" s="596" t="s">
        <v>902</v>
      </c>
      <c r="I182" s="597">
        <v>2299420</v>
      </c>
      <c r="J182" s="597">
        <f t="shared" si="5"/>
        <v>34491300</v>
      </c>
    </row>
    <row r="183" spans="2:10" s="192" customFormat="1" ht="21.95" customHeight="1" x14ac:dyDescent="0.2">
      <c r="B183" s="591">
        <v>178</v>
      </c>
      <c r="C183" s="592" t="s">
        <v>635</v>
      </c>
      <c r="D183" s="592">
        <v>15925889</v>
      </c>
      <c r="E183" s="593">
        <v>21973</v>
      </c>
      <c r="F183" s="594">
        <f t="shared" ca="1" si="4"/>
        <v>64</v>
      </c>
      <c r="G183" s="595">
        <v>30392</v>
      </c>
      <c r="H183" s="596" t="s">
        <v>903</v>
      </c>
      <c r="I183" s="597">
        <v>2562160</v>
      </c>
      <c r="J183" s="597">
        <f t="shared" si="5"/>
        <v>38432400</v>
      </c>
    </row>
    <row r="184" spans="2:10" s="192" customFormat="1" ht="21.95" customHeight="1" x14ac:dyDescent="0.2">
      <c r="B184" s="591">
        <v>179</v>
      </c>
      <c r="C184" s="592" t="s">
        <v>636</v>
      </c>
      <c r="D184" s="592">
        <v>75048922</v>
      </c>
      <c r="E184" s="593">
        <v>26883</v>
      </c>
      <c r="F184" s="594">
        <f t="shared" ca="1" si="4"/>
        <v>50</v>
      </c>
      <c r="G184" s="595">
        <v>37557</v>
      </c>
      <c r="H184" s="596" t="s">
        <v>903</v>
      </c>
      <c r="I184" s="597">
        <v>2562160</v>
      </c>
      <c r="J184" s="597">
        <f t="shared" si="5"/>
        <v>38432400</v>
      </c>
    </row>
    <row r="185" spans="2:10" s="192" customFormat="1" ht="21.95" customHeight="1" x14ac:dyDescent="0.2">
      <c r="B185" s="591">
        <v>180</v>
      </c>
      <c r="C185" s="592" t="s">
        <v>637</v>
      </c>
      <c r="D185" s="592">
        <v>30343003</v>
      </c>
      <c r="E185" s="593">
        <v>23393</v>
      </c>
      <c r="F185" s="594">
        <f t="shared" ca="1" si="4"/>
        <v>60</v>
      </c>
      <c r="G185" s="595">
        <v>37552</v>
      </c>
      <c r="H185" s="596" t="s">
        <v>902</v>
      </c>
      <c r="I185" s="597">
        <v>2299420</v>
      </c>
      <c r="J185" s="597">
        <f t="shared" si="5"/>
        <v>34491300</v>
      </c>
    </row>
    <row r="186" spans="2:10" s="192" customFormat="1" ht="21.95" customHeight="1" x14ac:dyDescent="0.2">
      <c r="B186" s="591">
        <v>181</v>
      </c>
      <c r="C186" s="592" t="s">
        <v>958</v>
      </c>
      <c r="D186" s="592">
        <v>1061657869</v>
      </c>
      <c r="E186" s="593">
        <v>36252</v>
      </c>
      <c r="F186" s="594">
        <f t="shared" ca="1" si="4"/>
        <v>24</v>
      </c>
      <c r="G186" s="595">
        <v>44440</v>
      </c>
      <c r="H186" s="596" t="s">
        <v>903</v>
      </c>
      <c r="I186" s="597">
        <v>2720000</v>
      </c>
      <c r="J186" s="597">
        <f t="shared" si="5"/>
        <v>40800000</v>
      </c>
    </row>
    <row r="187" spans="2:10" s="192" customFormat="1" ht="21.95" customHeight="1" x14ac:dyDescent="0.2">
      <c r="B187" s="591">
        <v>182</v>
      </c>
      <c r="C187" s="592" t="s">
        <v>638</v>
      </c>
      <c r="D187" s="592">
        <v>15364651</v>
      </c>
      <c r="E187" s="593">
        <v>20608</v>
      </c>
      <c r="F187" s="594">
        <f t="shared" ca="1" si="4"/>
        <v>67</v>
      </c>
      <c r="G187" s="595">
        <v>37565</v>
      </c>
      <c r="H187" s="596" t="s">
        <v>902</v>
      </c>
      <c r="I187" s="597">
        <v>2299420</v>
      </c>
      <c r="J187" s="597">
        <f t="shared" si="5"/>
        <v>34491300</v>
      </c>
    </row>
    <row r="188" spans="2:10" s="192" customFormat="1" ht="21.95" customHeight="1" x14ac:dyDescent="0.2">
      <c r="B188" s="591">
        <v>183</v>
      </c>
      <c r="C188" s="592" t="s">
        <v>639</v>
      </c>
      <c r="D188" s="592">
        <v>24718601</v>
      </c>
      <c r="E188" s="593">
        <v>25377</v>
      </c>
      <c r="F188" s="594">
        <f t="shared" ca="1" si="4"/>
        <v>54</v>
      </c>
      <c r="G188" s="595">
        <v>34996</v>
      </c>
      <c r="H188" s="596" t="s">
        <v>907</v>
      </c>
      <c r="I188" s="597">
        <v>3454991</v>
      </c>
      <c r="J188" s="597">
        <f t="shared" si="5"/>
        <v>51824865</v>
      </c>
    </row>
    <row r="189" spans="2:10" s="192" customFormat="1" ht="21.95" customHeight="1" x14ac:dyDescent="0.2">
      <c r="B189" s="591">
        <v>184</v>
      </c>
      <c r="C189" s="592" t="s">
        <v>640</v>
      </c>
      <c r="D189" s="592">
        <v>9696233</v>
      </c>
      <c r="E189" s="593">
        <v>28982</v>
      </c>
      <c r="F189" s="594">
        <f t="shared" ca="1" si="4"/>
        <v>44</v>
      </c>
      <c r="G189" s="595">
        <v>41246</v>
      </c>
      <c r="H189" s="596" t="s">
        <v>903</v>
      </c>
      <c r="I189" s="597">
        <v>2720000</v>
      </c>
      <c r="J189" s="597">
        <f t="shared" si="5"/>
        <v>40800000</v>
      </c>
    </row>
    <row r="190" spans="2:10" s="192" customFormat="1" ht="21.95" customHeight="1" x14ac:dyDescent="0.2">
      <c r="B190" s="591">
        <v>185</v>
      </c>
      <c r="C190" s="592" t="s">
        <v>641</v>
      </c>
      <c r="D190" s="592">
        <v>16161053</v>
      </c>
      <c r="E190" s="593">
        <v>26565</v>
      </c>
      <c r="F190" s="594">
        <f t="shared" ca="1" si="4"/>
        <v>51</v>
      </c>
      <c r="G190" s="595">
        <v>40799</v>
      </c>
      <c r="H190" s="596" t="s">
        <v>902</v>
      </c>
      <c r="I190" s="597">
        <v>2299420</v>
      </c>
      <c r="J190" s="597">
        <f t="shared" si="5"/>
        <v>34491300</v>
      </c>
    </row>
    <row r="191" spans="2:10" s="192" customFormat="1" ht="21.95" customHeight="1" x14ac:dyDescent="0.2">
      <c r="B191" s="591">
        <v>186</v>
      </c>
      <c r="C191" s="592" t="s">
        <v>642</v>
      </c>
      <c r="D191" s="592">
        <v>16015313</v>
      </c>
      <c r="E191" s="593">
        <v>31233</v>
      </c>
      <c r="F191" s="594">
        <f t="shared" ca="1" si="4"/>
        <v>38</v>
      </c>
      <c r="G191" s="595">
        <v>42824</v>
      </c>
      <c r="H191" s="596" t="s">
        <v>902</v>
      </c>
      <c r="I191" s="597">
        <v>2299420</v>
      </c>
      <c r="J191" s="597">
        <f t="shared" si="5"/>
        <v>34491300</v>
      </c>
    </row>
    <row r="192" spans="2:10" s="192" customFormat="1" ht="21.95" customHeight="1" x14ac:dyDescent="0.2">
      <c r="B192" s="591">
        <v>187</v>
      </c>
      <c r="C192" s="592" t="s">
        <v>643</v>
      </c>
      <c r="D192" s="592">
        <v>15932996</v>
      </c>
      <c r="E192" s="593">
        <v>31068</v>
      </c>
      <c r="F192" s="594">
        <f t="shared" ca="1" si="4"/>
        <v>39</v>
      </c>
      <c r="G192" s="595">
        <v>41827</v>
      </c>
      <c r="H192" s="596" t="s">
        <v>959</v>
      </c>
      <c r="I192" s="597">
        <v>2805660</v>
      </c>
      <c r="J192" s="597">
        <f t="shared" si="5"/>
        <v>42084900</v>
      </c>
    </row>
    <row r="193" spans="2:10" s="192" customFormat="1" ht="21.95" customHeight="1" x14ac:dyDescent="0.2">
      <c r="B193" s="591">
        <v>188</v>
      </c>
      <c r="C193" s="592" t="s">
        <v>644</v>
      </c>
      <c r="D193" s="592">
        <v>16160389</v>
      </c>
      <c r="E193" s="593">
        <v>23826</v>
      </c>
      <c r="F193" s="594">
        <f t="shared" ca="1" si="4"/>
        <v>58</v>
      </c>
      <c r="G193" s="595">
        <v>31610</v>
      </c>
      <c r="H193" s="596" t="s">
        <v>902</v>
      </c>
      <c r="I193" s="597">
        <v>2299420</v>
      </c>
      <c r="J193" s="597">
        <f t="shared" si="5"/>
        <v>34491300</v>
      </c>
    </row>
    <row r="194" spans="2:10" s="192" customFormat="1" ht="21.95" customHeight="1" x14ac:dyDescent="0.2">
      <c r="B194" s="591">
        <v>189</v>
      </c>
      <c r="C194" s="592" t="s">
        <v>645</v>
      </c>
      <c r="D194" s="592">
        <v>4346368</v>
      </c>
      <c r="E194" s="593">
        <v>22605</v>
      </c>
      <c r="F194" s="594">
        <f t="shared" ca="1" si="4"/>
        <v>62</v>
      </c>
      <c r="G194" s="595">
        <v>31138</v>
      </c>
      <c r="H194" s="596" t="s">
        <v>903</v>
      </c>
      <c r="I194" s="597">
        <v>2720000</v>
      </c>
      <c r="J194" s="597">
        <f t="shared" si="5"/>
        <v>40800000</v>
      </c>
    </row>
    <row r="195" spans="2:10" s="192" customFormat="1" ht="21.95" customHeight="1" x14ac:dyDescent="0.2">
      <c r="B195" s="591">
        <v>190</v>
      </c>
      <c r="C195" s="592" t="s">
        <v>646</v>
      </c>
      <c r="D195" s="592">
        <v>93437433</v>
      </c>
      <c r="E195" s="593">
        <v>29073</v>
      </c>
      <c r="F195" s="594">
        <f t="shared" ca="1" si="4"/>
        <v>44</v>
      </c>
      <c r="G195" s="595">
        <v>39240</v>
      </c>
      <c r="H195" s="596" t="s">
        <v>960</v>
      </c>
      <c r="I195" s="597">
        <v>3437370</v>
      </c>
      <c r="J195" s="597">
        <f t="shared" si="5"/>
        <v>51560550</v>
      </c>
    </row>
    <row r="196" spans="2:10" s="192" customFormat="1" ht="21.95" customHeight="1" x14ac:dyDescent="0.2">
      <c r="B196" s="591">
        <v>191</v>
      </c>
      <c r="C196" s="592" t="s">
        <v>647</v>
      </c>
      <c r="D196" s="592">
        <v>3131902</v>
      </c>
      <c r="E196" s="593">
        <v>26180</v>
      </c>
      <c r="F196" s="594">
        <f t="shared" ca="1" si="4"/>
        <v>52</v>
      </c>
      <c r="G196" s="595">
        <v>38888</v>
      </c>
      <c r="H196" s="596" t="s">
        <v>902</v>
      </c>
      <c r="I196" s="597">
        <v>2299420</v>
      </c>
      <c r="J196" s="597">
        <f t="shared" si="5"/>
        <v>34491300</v>
      </c>
    </row>
    <row r="197" spans="2:10" s="192" customFormat="1" ht="21.95" customHeight="1" x14ac:dyDescent="0.2">
      <c r="B197" s="591">
        <v>192</v>
      </c>
      <c r="C197" s="592" t="s">
        <v>648</v>
      </c>
      <c r="D197" s="592">
        <v>15926526</v>
      </c>
      <c r="E197" s="593">
        <v>22983</v>
      </c>
      <c r="F197" s="594">
        <f t="shared" ca="1" si="4"/>
        <v>61</v>
      </c>
      <c r="G197" s="595">
        <v>33401</v>
      </c>
      <c r="H197" s="596" t="s">
        <v>902</v>
      </c>
      <c r="I197" s="597">
        <v>2299420</v>
      </c>
      <c r="J197" s="597">
        <f t="shared" si="5"/>
        <v>34491300</v>
      </c>
    </row>
    <row r="198" spans="2:10" s="192" customFormat="1" ht="21.95" customHeight="1" x14ac:dyDescent="0.2">
      <c r="B198" s="591">
        <v>193</v>
      </c>
      <c r="C198" s="592" t="s">
        <v>649</v>
      </c>
      <c r="D198" s="592">
        <v>75030884</v>
      </c>
      <c r="E198" s="593">
        <v>23391</v>
      </c>
      <c r="F198" s="594">
        <f t="shared" ca="1" si="4"/>
        <v>60</v>
      </c>
      <c r="G198" s="595">
        <v>35612</v>
      </c>
      <c r="H198" s="596" t="s">
        <v>903</v>
      </c>
      <c r="I198" s="597">
        <v>2562160</v>
      </c>
      <c r="J198" s="597">
        <f t="shared" si="5"/>
        <v>38432400</v>
      </c>
    </row>
    <row r="199" spans="2:10" s="192" customFormat="1" ht="21.95" customHeight="1" x14ac:dyDescent="0.2">
      <c r="B199" s="591">
        <v>194</v>
      </c>
      <c r="C199" s="592" t="s">
        <v>650</v>
      </c>
      <c r="D199" s="592">
        <v>24315607</v>
      </c>
      <c r="E199" s="593">
        <v>19437</v>
      </c>
      <c r="F199" s="594">
        <f t="shared" ref="F199:F262" ca="1" si="6">DATEDIF(E199,TODAY(),"Y")</f>
        <v>70</v>
      </c>
      <c r="G199" s="595">
        <v>42254</v>
      </c>
      <c r="H199" s="596" t="s">
        <v>908</v>
      </c>
      <c r="I199" s="597">
        <v>2815470</v>
      </c>
      <c r="J199" s="597">
        <f t="shared" ref="J199:J262" si="7">+I199*15</f>
        <v>42232050</v>
      </c>
    </row>
    <row r="200" spans="2:10" s="192" customFormat="1" ht="21.95" customHeight="1" x14ac:dyDescent="0.2">
      <c r="B200" s="591">
        <v>195</v>
      </c>
      <c r="C200" s="592" t="s">
        <v>651</v>
      </c>
      <c r="D200" s="592">
        <v>15958541</v>
      </c>
      <c r="E200" s="593">
        <v>24449</v>
      </c>
      <c r="F200" s="594">
        <f t="shared" ca="1" si="6"/>
        <v>57</v>
      </c>
      <c r="G200" s="595">
        <v>38968</v>
      </c>
      <c r="H200" s="596" t="s">
        <v>903</v>
      </c>
      <c r="I200" s="597">
        <v>2562160</v>
      </c>
      <c r="J200" s="597">
        <f t="shared" si="7"/>
        <v>38432400</v>
      </c>
    </row>
    <row r="201" spans="2:10" s="192" customFormat="1" ht="21.95" customHeight="1" x14ac:dyDescent="0.2">
      <c r="B201" s="591">
        <v>196</v>
      </c>
      <c r="C201" s="592" t="s">
        <v>652</v>
      </c>
      <c r="D201" s="592">
        <v>16160733</v>
      </c>
      <c r="E201" s="593">
        <v>25222</v>
      </c>
      <c r="F201" s="594">
        <f t="shared" ca="1" si="6"/>
        <v>55</v>
      </c>
      <c r="G201" s="595">
        <v>32721</v>
      </c>
      <c r="H201" s="596" t="s">
        <v>903</v>
      </c>
      <c r="I201" s="597">
        <v>2415300</v>
      </c>
      <c r="J201" s="597">
        <f t="shared" si="7"/>
        <v>36229500</v>
      </c>
    </row>
    <row r="202" spans="2:10" s="192" customFormat="1" ht="21.95" customHeight="1" x14ac:dyDescent="0.2">
      <c r="B202" s="591">
        <v>197</v>
      </c>
      <c r="C202" s="592" t="s">
        <v>653</v>
      </c>
      <c r="D202" s="592">
        <v>10176337</v>
      </c>
      <c r="E202" s="593">
        <v>25608</v>
      </c>
      <c r="F202" s="594">
        <f t="shared" ca="1" si="6"/>
        <v>54</v>
      </c>
      <c r="G202" s="595">
        <v>37552</v>
      </c>
      <c r="H202" s="596" t="s">
        <v>959</v>
      </c>
      <c r="I202" s="597">
        <v>2805660</v>
      </c>
      <c r="J202" s="597">
        <f t="shared" si="7"/>
        <v>42084900</v>
      </c>
    </row>
    <row r="203" spans="2:10" s="192" customFormat="1" ht="21.95" customHeight="1" x14ac:dyDescent="0.2">
      <c r="B203" s="591">
        <v>198</v>
      </c>
      <c r="C203" s="592" t="s">
        <v>961</v>
      </c>
      <c r="D203" s="592">
        <v>1061047391</v>
      </c>
      <c r="E203" s="593">
        <v>33799</v>
      </c>
      <c r="F203" s="594">
        <f t="shared" ca="1" si="6"/>
        <v>31</v>
      </c>
      <c r="G203" s="595">
        <v>44488</v>
      </c>
      <c r="H203" s="596" t="s">
        <v>903</v>
      </c>
      <c r="I203" s="597">
        <v>2415300</v>
      </c>
      <c r="J203" s="597">
        <f t="shared" si="7"/>
        <v>36229500</v>
      </c>
    </row>
    <row r="204" spans="2:10" s="192" customFormat="1" ht="21.95" customHeight="1" x14ac:dyDescent="0.2">
      <c r="B204" s="591">
        <v>199</v>
      </c>
      <c r="C204" s="592" t="s">
        <v>962</v>
      </c>
      <c r="D204" s="592">
        <v>24868603</v>
      </c>
      <c r="E204" s="593">
        <v>25239</v>
      </c>
      <c r="F204" s="594">
        <f t="shared" ca="1" si="6"/>
        <v>55</v>
      </c>
      <c r="G204" s="595">
        <v>44319</v>
      </c>
      <c r="H204" s="596" t="s">
        <v>908</v>
      </c>
      <c r="I204" s="597">
        <v>2815470</v>
      </c>
      <c r="J204" s="597">
        <f t="shared" si="7"/>
        <v>42232050</v>
      </c>
    </row>
    <row r="205" spans="2:10" s="192" customFormat="1" ht="21.95" customHeight="1" x14ac:dyDescent="0.2">
      <c r="B205" s="591">
        <v>200</v>
      </c>
      <c r="C205" s="592" t="s">
        <v>654</v>
      </c>
      <c r="D205" s="592">
        <v>10172014</v>
      </c>
      <c r="E205" s="593">
        <v>24116</v>
      </c>
      <c r="F205" s="594">
        <f t="shared" ca="1" si="6"/>
        <v>58</v>
      </c>
      <c r="G205" s="595">
        <v>33329</v>
      </c>
      <c r="H205" s="596" t="s">
        <v>902</v>
      </c>
      <c r="I205" s="597">
        <v>2299420</v>
      </c>
      <c r="J205" s="597">
        <f t="shared" si="7"/>
        <v>34491300</v>
      </c>
    </row>
    <row r="206" spans="2:10" s="192" customFormat="1" ht="21.95" customHeight="1" x14ac:dyDescent="0.2">
      <c r="B206" s="591">
        <v>201</v>
      </c>
      <c r="C206" s="592" t="s">
        <v>655</v>
      </c>
      <c r="D206" s="592">
        <v>10268792</v>
      </c>
      <c r="E206" s="593">
        <v>23845</v>
      </c>
      <c r="F206" s="594">
        <f t="shared" ca="1" si="6"/>
        <v>58</v>
      </c>
      <c r="G206" s="595">
        <v>39321</v>
      </c>
      <c r="H206" s="596" t="s">
        <v>902</v>
      </c>
      <c r="I206" s="597">
        <v>2299420</v>
      </c>
      <c r="J206" s="597">
        <f t="shared" si="7"/>
        <v>34491300</v>
      </c>
    </row>
    <row r="207" spans="2:10" s="192" customFormat="1" ht="21.95" customHeight="1" x14ac:dyDescent="0.2">
      <c r="B207" s="591">
        <v>202</v>
      </c>
      <c r="C207" s="592" t="s">
        <v>656</v>
      </c>
      <c r="D207" s="592">
        <v>16111178</v>
      </c>
      <c r="E207" s="593">
        <v>23897</v>
      </c>
      <c r="F207" s="594">
        <f t="shared" ca="1" si="6"/>
        <v>58</v>
      </c>
      <c r="G207" s="595">
        <v>36070</v>
      </c>
      <c r="H207" s="596" t="s">
        <v>903</v>
      </c>
      <c r="I207" s="597">
        <v>2415300</v>
      </c>
      <c r="J207" s="597">
        <f t="shared" si="7"/>
        <v>36229500</v>
      </c>
    </row>
    <row r="208" spans="2:10" s="192" customFormat="1" ht="21.95" customHeight="1" x14ac:dyDescent="0.2">
      <c r="B208" s="591">
        <v>203</v>
      </c>
      <c r="C208" s="592" t="s">
        <v>657</v>
      </c>
      <c r="D208" s="592">
        <v>75106256</v>
      </c>
      <c r="E208" s="593">
        <v>31209</v>
      </c>
      <c r="F208" s="594">
        <f t="shared" ca="1" si="6"/>
        <v>38</v>
      </c>
      <c r="G208" s="595">
        <v>42121</v>
      </c>
      <c r="H208" s="596" t="s">
        <v>902</v>
      </c>
      <c r="I208" s="597">
        <v>2299420</v>
      </c>
      <c r="J208" s="597">
        <f t="shared" si="7"/>
        <v>34491300</v>
      </c>
    </row>
    <row r="209" spans="2:10" s="192" customFormat="1" ht="21.95" customHeight="1" x14ac:dyDescent="0.2">
      <c r="B209" s="591">
        <v>204</v>
      </c>
      <c r="C209" s="592" t="s">
        <v>658</v>
      </c>
      <c r="D209" s="592">
        <v>15931492</v>
      </c>
      <c r="E209" s="593">
        <v>29168</v>
      </c>
      <c r="F209" s="594">
        <f t="shared" ca="1" si="6"/>
        <v>44</v>
      </c>
      <c r="G209" s="595">
        <v>38069</v>
      </c>
      <c r="H209" s="596" t="s">
        <v>908</v>
      </c>
      <c r="I209" s="597">
        <v>2815470</v>
      </c>
      <c r="J209" s="597">
        <f t="shared" si="7"/>
        <v>42232050</v>
      </c>
    </row>
    <row r="210" spans="2:10" s="192" customFormat="1" ht="21.95" customHeight="1" x14ac:dyDescent="0.2">
      <c r="B210" s="591">
        <v>205</v>
      </c>
      <c r="C210" s="592" t="s">
        <v>659</v>
      </c>
      <c r="D210" s="592">
        <v>15907420</v>
      </c>
      <c r="E210" s="593">
        <v>24499</v>
      </c>
      <c r="F210" s="594">
        <f t="shared" ca="1" si="6"/>
        <v>57</v>
      </c>
      <c r="G210" s="595">
        <v>44046</v>
      </c>
      <c r="H210" s="596" t="s">
        <v>907</v>
      </c>
      <c r="I210" s="597">
        <v>3683159</v>
      </c>
      <c r="J210" s="597">
        <f t="shared" si="7"/>
        <v>55247385</v>
      </c>
    </row>
    <row r="211" spans="2:10" s="192" customFormat="1" ht="21.95" customHeight="1" x14ac:dyDescent="0.2">
      <c r="B211" s="591">
        <v>206</v>
      </c>
      <c r="C211" s="592" t="s">
        <v>660</v>
      </c>
      <c r="D211" s="592">
        <v>1053791685</v>
      </c>
      <c r="E211" s="593">
        <v>32505</v>
      </c>
      <c r="F211" s="594">
        <f t="shared" ca="1" si="6"/>
        <v>35</v>
      </c>
      <c r="G211" s="595">
        <v>42349</v>
      </c>
      <c r="H211" s="596" t="s">
        <v>903</v>
      </c>
      <c r="I211" s="597">
        <v>2562160</v>
      </c>
      <c r="J211" s="597">
        <f t="shared" si="7"/>
        <v>38432400</v>
      </c>
    </row>
    <row r="212" spans="2:10" s="192" customFormat="1" ht="21.95" customHeight="1" x14ac:dyDescent="0.2">
      <c r="B212" s="591">
        <v>207</v>
      </c>
      <c r="C212" s="592" t="s">
        <v>963</v>
      </c>
      <c r="D212" s="592">
        <v>15922188</v>
      </c>
      <c r="E212" s="593">
        <v>27730</v>
      </c>
      <c r="F212" s="594">
        <f t="shared" ca="1" si="6"/>
        <v>48</v>
      </c>
      <c r="G212" s="595">
        <v>44544</v>
      </c>
      <c r="H212" s="596" t="s">
        <v>902</v>
      </c>
      <c r="I212" s="597">
        <v>2299420</v>
      </c>
      <c r="J212" s="597">
        <f t="shared" si="7"/>
        <v>34491300</v>
      </c>
    </row>
    <row r="213" spans="2:10" s="192" customFormat="1" ht="21.95" customHeight="1" x14ac:dyDescent="0.2">
      <c r="B213" s="591">
        <v>208</v>
      </c>
      <c r="C213" s="592" t="s">
        <v>661</v>
      </c>
      <c r="D213" s="592">
        <v>30325390</v>
      </c>
      <c r="E213" s="593">
        <v>26655</v>
      </c>
      <c r="F213" s="594">
        <f t="shared" ca="1" si="6"/>
        <v>51</v>
      </c>
      <c r="G213" s="595">
        <v>33989</v>
      </c>
      <c r="H213" s="596" t="s">
        <v>908</v>
      </c>
      <c r="I213" s="597">
        <v>6742790</v>
      </c>
      <c r="J213" s="597">
        <f t="shared" si="7"/>
        <v>101141850</v>
      </c>
    </row>
    <row r="214" spans="2:10" s="192" customFormat="1" ht="21.95" customHeight="1" x14ac:dyDescent="0.2">
      <c r="B214" s="591">
        <v>209</v>
      </c>
      <c r="C214" s="592" t="s">
        <v>662</v>
      </c>
      <c r="D214" s="592">
        <v>9921307</v>
      </c>
      <c r="E214" s="593">
        <v>24971</v>
      </c>
      <c r="F214" s="594">
        <f t="shared" ca="1" si="6"/>
        <v>55</v>
      </c>
      <c r="G214" s="595">
        <v>32143</v>
      </c>
      <c r="H214" s="596" t="s">
        <v>906</v>
      </c>
      <c r="I214" s="597">
        <v>2299420</v>
      </c>
      <c r="J214" s="597">
        <f t="shared" si="7"/>
        <v>34491300</v>
      </c>
    </row>
    <row r="215" spans="2:10" s="192" customFormat="1" ht="21.95" customHeight="1" x14ac:dyDescent="0.2">
      <c r="B215" s="591">
        <v>210</v>
      </c>
      <c r="C215" s="592" t="s">
        <v>663</v>
      </c>
      <c r="D215" s="592">
        <v>30310411</v>
      </c>
      <c r="E215" s="593">
        <v>25721</v>
      </c>
      <c r="F215" s="594">
        <f t="shared" ca="1" si="6"/>
        <v>53</v>
      </c>
      <c r="G215" s="595">
        <v>34700</v>
      </c>
      <c r="H215" s="596" t="s">
        <v>908</v>
      </c>
      <c r="I215" s="597">
        <v>2815470</v>
      </c>
      <c r="J215" s="597">
        <f t="shared" si="7"/>
        <v>42232050</v>
      </c>
    </row>
    <row r="216" spans="2:10" s="192" customFormat="1" ht="21.95" customHeight="1" x14ac:dyDescent="0.2">
      <c r="B216" s="591">
        <v>211</v>
      </c>
      <c r="C216" s="592" t="s">
        <v>664</v>
      </c>
      <c r="D216" s="592">
        <v>15959342</v>
      </c>
      <c r="E216" s="593">
        <v>25555</v>
      </c>
      <c r="F216" s="594">
        <f t="shared" ca="1" si="6"/>
        <v>54</v>
      </c>
      <c r="G216" s="595">
        <v>40182</v>
      </c>
      <c r="H216" s="596" t="s">
        <v>902</v>
      </c>
      <c r="I216" s="597">
        <v>2299420</v>
      </c>
      <c r="J216" s="597">
        <f t="shared" si="7"/>
        <v>34491300</v>
      </c>
    </row>
    <row r="217" spans="2:10" s="192" customFormat="1" ht="21.95" customHeight="1" x14ac:dyDescent="0.2">
      <c r="B217" s="591">
        <v>212</v>
      </c>
      <c r="C217" s="592" t="s">
        <v>665</v>
      </c>
      <c r="D217" s="592">
        <v>9845304</v>
      </c>
      <c r="E217" s="593">
        <v>25413</v>
      </c>
      <c r="F217" s="594">
        <f t="shared" ca="1" si="6"/>
        <v>54</v>
      </c>
      <c r="G217" s="595">
        <v>35004</v>
      </c>
      <c r="H217" s="596" t="s">
        <v>906</v>
      </c>
      <c r="I217" s="597">
        <v>2299420</v>
      </c>
      <c r="J217" s="597">
        <f t="shared" si="7"/>
        <v>34491300</v>
      </c>
    </row>
    <row r="218" spans="2:10" s="192" customFormat="1" ht="21.95" customHeight="1" x14ac:dyDescent="0.2">
      <c r="B218" s="591">
        <v>213</v>
      </c>
      <c r="C218" s="592" t="s">
        <v>666</v>
      </c>
      <c r="D218" s="592">
        <v>25100708</v>
      </c>
      <c r="E218" s="593">
        <v>26065</v>
      </c>
      <c r="F218" s="594">
        <f t="shared" ca="1" si="6"/>
        <v>52</v>
      </c>
      <c r="G218" s="595">
        <v>34001</v>
      </c>
      <c r="H218" s="596" t="s">
        <v>964</v>
      </c>
      <c r="I218" s="597">
        <v>6742790</v>
      </c>
      <c r="J218" s="597">
        <f t="shared" si="7"/>
        <v>101141850</v>
      </c>
    </row>
    <row r="219" spans="2:10" s="192" customFormat="1" ht="21.95" customHeight="1" x14ac:dyDescent="0.2">
      <c r="B219" s="591">
        <v>214</v>
      </c>
      <c r="C219" s="592" t="s">
        <v>965</v>
      </c>
      <c r="D219" s="592">
        <v>1061656393</v>
      </c>
      <c r="E219" s="593">
        <v>33976</v>
      </c>
      <c r="F219" s="594">
        <f t="shared" ca="1" si="6"/>
        <v>31</v>
      </c>
      <c r="G219" s="595">
        <v>44708</v>
      </c>
      <c r="H219" s="596" t="s">
        <v>902</v>
      </c>
      <c r="I219" s="597">
        <v>2299420</v>
      </c>
      <c r="J219" s="597">
        <f t="shared" si="7"/>
        <v>34491300</v>
      </c>
    </row>
    <row r="220" spans="2:10" s="192" customFormat="1" ht="21.95" customHeight="1" x14ac:dyDescent="0.2">
      <c r="B220" s="591">
        <v>215</v>
      </c>
      <c r="C220" s="592" t="s">
        <v>667</v>
      </c>
      <c r="D220" s="592">
        <v>1053783356</v>
      </c>
      <c r="E220" s="593">
        <v>32172</v>
      </c>
      <c r="F220" s="594">
        <f t="shared" ca="1" si="6"/>
        <v>36</v>
      </c>
      <c r="G220" s="595">
        <v>41898</v>
      </c>
      <c r="H220" s="596" t="s">
        <v>903</v>
      </c>
      <c r="I220" s="597">
        <v>2720000</v>
      </c>
      <c r="J220" s="597">
        <f t="shared" si="7"/>
        <v>40800000</v>
      </c>
    </row>
    <row r="221" spans="2:10" s="192" customFormat="1" ht="21.95" customHeight="1" x14ac:dyDescent="0.2">
      <c r="B221" s="591">
        <v>216</v>
      </c>
      <c r="C221" s="592" t="s">
        <v>668</v>
      </c>
      <c r="D221" s="592">
        <v>16114320</v>
      </c>
      <c r="E221" s="593">
        <v>29392</v>
      </c>
      <c r="F221" s="594">
        <f t="shared" ca="1" si="6"/>
        <v>43</v>
      </c>
      <c r="G221" s="595">
        <v>37561</v>
      </c>
      <c r="H221" s="596" t="s">
        <v>902</v>
      </c>
      <c r="I221" s="597">
        <v>2299420</v>
      </c>
      <c r="J221" s="597">
        <f t="shared" si="7"/>
        <v>34491300</v>
      </c>
    </row>
    <row r="222" spans="2:10" s="192" customFormat="1" ht="21.95" customHeight="1" x14ac:dyDescent="0.2">
      <c r="B222" s="591">
        <v>217</v>
      </c>
      <c r="C222" s="592" t="s">
        <v>669</v>
      </c>
      <c r="D222" s="592">
        <v>75040103</v>
      </c>
      <c r="E222" s="593">
        <v>26814</v>
      </c>
      <c r="F222" s="594">
        <f t="shared" ca="1" si="6"/>
        <v>50</v>
      </c>
      <c r="G222" s="595">
        <v>35382</v>
      </c>
      <c r="H222" s="596" t="s">
        <v>907</v>
      </c>
      <c r="I222" s="597">
        <v>3454991</v>
      </c>
      <c r="J222" s="597">
        <f t="shared" si="7"/>
        <v>51824865</v>
      </c>
    </row>
    <row r="223" spans="2:10" s="192" customFormat="1" ht="21.95" customHeight="1" x14ac:dyDescent="0.2">
      <c r="B223" s="591">
        <v>218</v>
      </c>
      <c r="C223" s="592" t="s">
        <v>670</v>
      </c>
      <c r="D223" s="592">
        <v>30304230</v>
      </c>
      <c r="E223" s="593">
        <v>24651</v>
      </c>
      <c r="F223" s="594">
        <f t="shared" ca="1" si="6"/>
        <v>56</v>
      </c>
      <c r="G223" s="595">
        <v>32101</v>
      </c>
      <c r="H223" s="596" t="s">
        <v>908</v>
      </c>
      <c r="I223" s="597">
        <v>2815470</v>
      </c>
      <c r="J223" s="597">
        <f t="shared" si="7"/>
        <v>42232050</v>
      </c>
    </row>
    <row r="224" spans="2:10" s="192" customFormat="1" ht="21.95" customHeight="1" x14ac:dyDescent="0.2">
      <c r="B224" s="591">
        <v>219</v>
      </c>
      <c r="C224" s="592" t="s">
        <v>671</v>
      </c>
      <c r="D224" s="592">
        <v>10275137</v>
      </c>
      <c r="E224" s="593">
        <v>24477</v>
      </c>
      <c r="F224" s="594">
        <f t="shared" ca="1" si="6"/>
        <v>57</v>
      </c>
      <c r="G224" s="595">
        <v>40217</v>
      </c>
      <c r="H224" s="596" t="s">
        <v>902</v>
      </c>
      <c r="I224" s="597">
        <v>2299420</v>
      </c>
      <c r="J224" s="597">
        <f t="shared" si="7"/>
        <v>34491300</v>
      </c>
    </row>
    <row r="225" spans="2:10" s="192" customFormat="1" ht="21.95" customHeight="1" x14ac:dyDescent="0.2">
      <c r="B225" s="591">
        <v>220</v>
      </c>
      <c r="C225" s="592" t="s">
        <v>672</v>
      </c>
      <c r="D225" s="592">
        <v>9698384</v>
      </c>
      <c r="E225" s="593">
        <v>31027</v>
      </c>
      <c r="F225" s="594">
        <f t="shared" ca="1" si="6"/>
        <v>39</v>
      </c>
      <c r="G225" s="595">
        <v>40842</v>
      </c>
      <c r="H225" s="596" t="s">
        <v>903</v>
      </c>
      <c r="I225" s="597">
        <v>2720000</v>
      </c>
      <c r="J225" s="597">
        <f t="shared" si="7"/>
        <v>40800000</v>
      </c>
    </row>
    <row r="226" spans="2:10" s="192" customFormat="1" ht="21.95" customHeight="1" x14ac:dyDescent="0.2">
      <c r="B226" s="591">
        <v>221</v>
      </c>
      <c r="C226" s="592" t="s">
        <v>966</v>
      </c>
      <c r="D226" s="592">
        <v>1053831519</v>
      </c>
      <c r="E226" s="593">
        <v>34334</v>
      </c>
      <c r="F226" s="594">
        <f t="shared" ca="1" si="6"/>
        <v>30</v>
      </c>
      <c r="G226" s="595">
        <v>44686</v>
      </c>
      <c r="H226" s="596" t="s">
        <v>967</v>
      </c>
      <c r="I226" s="597">
        <v>6584372</v>
      </c>
      <c r="J226" s="597">
        <f t="shared" si="7"/>
        <v>98765580</v>
      </c>
    </row>
    <row r="227" spans="2:10" s="192" customFormat="1" ht="21.95" customHeight="1" x14ac:dyDescent="0.2">
      <c r="B227" s="591">
        <v>222</v>
      </c>
      <c r="C227" s="592" t="s">
        <v>673</v>
      </c>
      <c r="D227" s="592">
        <v>30326910</v>
      </c>
      <c r="E227" s="593">
        <v>26684</v>
      </c>
      <c r="F227" s="594">
        <f t="shared" ca="1" si="6"/>
        <v>51</v>
      </c>
      <c r="G227" s="595">
        <v>38008</v>
      </c>
      <c r="H227" s="596" t="s">
        <v>955</v>
      </c>
      <c r="I227" s="597">
        <v>4257730</v>
      </c>
      <c r="J227" s="597">
        <f t="shared" si="7"/>
        <v>63865950</v>
      </c>
    </row>
    <row r="228" spans="2:10" s="192" customFormat="1" ht="21.95" customHeight="1" x14ac:dyDescent="0.2">
      <c r="B228" s="591">
        <v>223</v>
      </c>
      <c r="C228" s="592" t="s">
        <v>674</v>
      </c>
      <c r="D228" s="592">
        <v>1016009184</v>
      </c>
      <c r="E228" s="593">
        <v>32265</v>
      </c>
      <c r="F228" s="594">
        <f t="shared" ca="1" si="6"/>
        <v>35</v>
      </c>
      <c r="G228" s="595">
        <v>43606</v>
      </c>
      <c r="H228" s="596" t="s">
        <v>903</v>
      </c>
      <c r="I228" s="597">
        <v>2415300</v>
      </c>
      <c r="J228" s="597">
        <f t="shared" si="7"/>
        <v>36229500</v>
      </c>
    </row>
    <row r="229" spans="2:10" s="192" customFormat="1" ht="21.95" customHeight="1" x14ac:dyDescent="0.2">
      <c r="B229" s="591">
        <v>224</v>
      </c>
      <c r="C229" s="592" t="s">
        <v>675</v>
      </c>
      <c r="D229" s="592">
        <v>10174808</v>
      </c>
      <c r="E229" s="593">
        <v>25230</v>
      </c>
      <c r="F229" s="594">
        <f t="shared" ca="1" si="6"/>
        <v>55</v>
      </c>
      <c r="G229" s="595">
        <v>42864</v>
      </c>
      <c r="H229" s="596" t="s">
        <v>908</v>
      </c>
      <c r="I229" s="597">
        <v>2815470</v>
      </c>
      <c r="J229" s="597">
        <f t="shared" si="7"/>
        <v>42232050</v>
      </c>
    </row>
    <row r="230" spans="2:10" s="192" customFormat="1" ht="21.95" customHeight="1" x14ac:dyDescent="0.2">
      <c r="B230" s="591">
        <v>225</v>
      </c>
      <c r="C230" s="592" t="s">
        <v>968</v>
      </c>
      <c r="D230" s="592">
        <v>75082558</v>
      </c>
      <c r="E230" s="593">
        <v>28124</v>
      </c>
      <c r="F230" s="594">
        <f t="shared" ca="1" si="6"/>
        <v>47</v>
      </c>
      <c r="G230" s="595">
        <v>44432</v>
      </c>
      <c r="H230" s="596" t="s">
        <v>924</v>
      </c>
      <c r="I230" s="597">
        <v>8192369</v>
      </c>
      <c r="J230" s="597">
        <f t="shared" si="7"/>
        <v>122885535</v>
      </c>
    </row>
    <row r="231" spans="2:10" s="192" customFormat="1" ht="21.95" customHeight="1" x14ac:dyDescent="0.2">
      <c r="B231" s="591">
        <v>226</v>
      </c>
      <c r="C231" s="592" t="s">
        <v>676</v>
      </c>
      <c r="D231" s="592">
        <v>30399234</v>
      </c>
      <c r="E231" s="593">
        <v>28849</v>
      </c>
      <c r="F231" s="594">
        <f t="shared" ca="1" si="6"/>
        <v>45</v>
      </c>
      <c r="G231" s="595">
        <v>39937</v>
      </c>
      <c r="H231" s="596" t="s">
        <v>969</v>
      </c>
      <c r="I231" s="597">
        <v>6584372</v>
      </c>
      <c r="J231" s="597">
        <f t="shared" si="7"/>
        <v>98765580</v>
      </c>
    </row>
    <row r="232" spans="2:10" s="192" customFormat="1" ht="21.95" customHeight="1" x14ac:dyDescent="0.2">
      <c r="B232" s="591">
        <v>227</v>
      </c>
      <c r="C232" s="592" t="s">
        <v>970</v>
      </c>
      <c r="D232" s="592">
        <v>24335320</v>
      </c>
      <c r="E232" s="593">
        <v>30885</v>
      </c>
      <c r="F232" s="594">
        <f t="shared" ca="1" si="6"/>
        <v>39</v>
      </c>
      <c r="G232" s="593">
        <v>44447</v>
      </c>
      <c r="H232" s="591" t="s">
        <v>903</v>
      </c>
      <c r="I232" s="597">
        <v>2562160</v>
      </c>
      <c r="J232" s="597">
        <f t="shared" si="7"/>
        <v>38432400</v>
      </c>
    </row>
    <row r="233" spans="2:10" s="192" customFormat="1" ht="21.95" customHeight="1" x14ac:dyDescent="0.2">
      <c r="B233" s="591">
        <v>228</v>
      </c>
      <c r="C233" s="592" t="s">
        <v>971</v>
      </c>
      <c r="D233" s="592">
        <v>75158180</v>
      </c>
      <c r="E233" s="593">
        <v>28209</v>
      </c>
      <c r="F233" s="594">
        <f t="shared" ca="1" si="6"/>
        <v>46</v>
      </c>
      <c r="G233" s="593">
        <v>44511</v>
      </c>
      <c r="H233" s="591" t="s">
        <v>902</v>
      </c>
      <c r="I233" s="597">
        <v>2299420</v>
      </c>
      <c r="J233" s="597">
        <f t="shared" si="7"/>
        <v>34491300</v>
      </c>
    </row>
    <row r="234" spans="2:10" s="192" customFormat="1" ht="21.95" customHeight="1" x14ac:dyDescent="0.2">
      <c r="B234" s="591">
        <v>229</v>
      </c>
      <c r="C234" s="598" t="s">
        <v>972</v>
      </c>
      <c r="D234" s="592">
        <v>1053869645</v>
      </c>
      <c r="E234" s="593">
        <v>36257</v>
      </c>
      <c r="F234" s="594">
        <f t="shared" ca="1" si="6"/>
        <v>24</v>
      </c>
      <c r="G234" s="595">
        <v>44847</v>
      </c>
      <c r="H234" s="596" t="s">
        <v>903</v>
      </c>
      <c r="I234" s="597">
        <v>2415300</v>
      </c>
      <c r="J234" s="597">
        <f t="shared" si="7"/>
        <v>36229500</v>
      </c>
    </row>
    <row r="235" spans="2:10" s="192" customFormat="1" ht="21.95" customHeight="1" x14ac:dyDescent="0.2">
      <c r="B235" s="591">
        <v>230</v>
      </c>
      <c r="C235" s="598" t="s">
        <v>973</v>
      </c>
      <c r="D235" s="599">
        <v>1053772253</v>
      </c>
      <c r="E235" s="600">
        <v>31709</v>
      </c>
      <c r="F235" s="594">
        <f t="shared" ca="1" si="6"/>
        <v>37</v>
      </c>
      <c r="G235" s="601">
        <v>44942</v>
      </c>
      <c r="H235" s="602" t="s">
        <v>974</v>
      </c>
      <c r="I235" s="597">
        <v>8192369</v>
      </c>
      <c r="J235" s="597">
        <f t="shared" si="7"/>
        <v>122885535</v>
      </c>
    </row>
    <row r="236" spans="2:10" s="192" customFormat="1" ht="21.95" customHeight="1" x14ac:dyDescent="0.2">
      <c r="B236" s="591">
        <v>231</v>
      </c>
      <c r="C236" s="598" t="s">
        <v>975</v>
      </c>
      <c r="D236" s="599">
        <v>1002955248</v>
      </c>
      <c r="E236" s="600">
        <v>35823</v>
      </c>
      <c r="F236" s="594">
        <f t="shared" ca="1" si="6"/>
        <v>26</v>
      </c>
      <c r="G236" s="601">
        <v>44949</v>
      </c>
      <c r="H236" s="602" t="s">
        <v>976</v>
      </c>
      <c r="I236" s="597">
        <v>2414850</v>
      </c>
      <c r="J236" s="597">
        <f t="shared" si="7"/>
        <v>36222750</v>
      </c>
    </row>
    <row r="237" spans="2:10" s="192" customFormat="1" ht="21.95" customHeight="1" x14ac:dyDescent="0.2">
      <c r="B237" s="591">
        <v>232</v>
      </c>
      <c r="C237" s="598" t="s">
        <v>977</v>
      </c>
      <c r="D237" s="592">
        <v>75143586</v>
      </c>
      <c r="E237" s="593">
        <v>26238</v>
      </c>
      <c r="F237" s="594">
        <f t="shared" ca="1" si="6"/>
        <v>52</v>
      </c>
      <c r="G237" s="595" t="s">
        <v>978</v>
      </c>
      <c r="H237" s="596" t="s">
        <v>902</v>
      </c>
      <c r="I237" s="597">
        <v>2299420</v>
      </c>
      <c r="J237" s="597">
        <f t="shared" si="7"/>
        <v>34491300</v>
      </c>
    </row>
    <row r="238" spans="2:10" s="192" customFormat="1" ht="21.95" customHeight="1" x14ac:dyDescent="0.2">
      <c r="B238" s="591">
        <v>233</v>
      </c>
      <c r="C238" s="598" t="s">
        <v>979</v>
      </c>
      <c r="D238" s="592">
        <v>1061047131</v>
      </c>
      <c r="E238" s="593">
        <v>33346</v>
      </c>
      <c r="F238" s="594">
        <f t="shared" ca="1" si="6"/>
        <v>32</v>
      </c>
      <c r="G238" s="595">
        <v>44866</v>
      </c>
      <c r="H238" s="596" t="s">
        <v>980</v>
      </c>
      <c r="I238" s="597">
        <v>3454991</v>
      </c>
      <c r="J238" s="597">
        <f t="shared" si="7"/>
        <v>51824865</v>
      </c>
    </row>
    <row r="239" spans="2:10" s="192" customFormat="1" ht="21.95" customHeight="1" x14ac:dyDescent="0.2">
      <c r="B239" s="591">
        <v>234</v>
      </c>
      <c r="C239" s="598" t="s">
        <v>981</v>
      </c>
      <c r="D239" s="592">
        <v>24347599</v>
      </c>
      <c r="E239" s="593">
        <v>29605</v>
      </c>
      <c r="F239" s="594">
        <f t="shared" ca="1" si="6"/>
        <v>43</v>
      </c>
      <c r="G239" s="595">
        <v>44874</v>
      </c>
      <c r="H239" s="596" t="s">
        <v>982</v>
      </c>
      <c r="I239" s="597">
        <v>6584372</v>
      </c>
      <c r="J239" s="597">
        <f t="shared" si="7"/>
        <v>98765580</v>
      </c>
    </row>
    <row r="240" spans="2:10" s="192" customFormat="1" ht="21.95" customHeight="1" x14ac:dyDescent="0.2">
      <c r="B240" s="591">
        <v>235</v>
      </c>
      <c r="C240" s="598" t="s">
        <v>983</v>
      </c>
      <c r="D240" s="592">
        <v>1061369855</v>
      </c>
      <c r="E240" s="593">
        <v>32708</v>
      </c>
      <c r="F240" s="594">
        <f t="shared" ca="1" si="6"/>
        <v>34</v>
      </c>
      <c r="G240" s="595">
        <v>44958</v>
      </c>
      <c r="H240" s="602" t="s">
        <v>902</v>
      </c>
      <c r="I240" s="597">
        <v>2299420</v>
      </c>
      <c r="J240" s="597">
        <f t="shared" si="7"/>
        <v>34491300</v>
      </c>
    </row>
    <row r="241" spans="2:10" s="192" customFormat="1" ht="21.95" customHeight="1" x14ac:dyDescent="0.2">
      <c r="B241" s="591">
        <v>236</v>
      </c>
      <c r="C241" s="598" t="s">
        <v>984</v>
      </c>
      <c r="D241" s="599">
        <v>9847363</v>
      </c>
      <c r="E241" s="600">
        <v>29002</v>
      </c>
      <c r="F241" s="594">
        <f t="shared" ca="1" si="6"/>
        <v>44</v>
      </c>
      <c r="G241" s="595">
        <v>44970</v>
      </c>
      <c r="H241" s="602" t="s">
        <v>902</v>
      </c>
      <c r="I241" s="597">
        <v>2299420</v>
      </c>
      <c r="J241" s="597">
        <f t="shared" si="7"/>
        <v>34491300</v>
      </c>
    </row>
    <row r="242" spans="2:10" s="192" customFormat="1" ht="21.95" customHeight="1" x14ac:dyDescent="0.2">
      <c r="B242" s="591">
        <v>237</v>
      </c>
      <c r="C242" s="598" t="s">
        <v>985</v>
      </c>
      <c r="D242" s="599">
        <v>1053863087</v>
      </c>
      <c r="E242" s="600">
        <v>35878</v>
      </c>
      <c r="F242" s="594">
        <f t="shared" ca="1" si="6"/>
        <v>25</v>
      </c>
      <c r="G242" s="595">
        <v>44979</v>
      </c>
      <c r="H242" s="602" t="s">
        <v>986</v>
      </c>
      <c r="I242" s="597">
        <v>2815470</v>
      </c>
      <c r="J242" s="597">
        <f t="shared" si="7"/>
        <v>42232050</v>
      </c>
    </row>
    <row r="243" spans="2:10" s="192" customFormat="1" ht="21.95" customHeight="1" x14ac:dyDescent="0.2">
      <c r="B243" s="591">
        <v>238</v>
      </c>
      <c r="C243" s="598" t="s">
        <v>987</v>
      </c>
      <c r="D243" s="592">
        <v>24828781</v>
      </c>
      <c r="E243" s="600">
        <v>29815</v>
      </c>
      <c r="F243" s="594">
        <f t="shared" ca="1" si="6"/>
        <v>42</v>
      </c>
      <c r="G243" s="595">
        <v>44979</v>
      </c>
      <c r="H243" s="596" t="s">
        <v>988</v>
      </c>
      <c r="I243" s="597">
        <v>2562160</v>
      </c>
      <c r="J243" s="597">
        <f t="shared" si="7"/>
        <v>38432400</v>
      </c>
    </row>
    <row r="244" spans="2:10" s="192" customFormat="1" ht="21.95" customHeight="1" x14ac:dyDescent="0.2">
      <c r="B244" s="591">
        <v>239</v>
      </c>
      <c r="C244" s="598" t="s">
        <v>989</v>
      </c>
      <c r="D244" s="592">
        <v>1060651509</v>
      </c>
      <c r="E244" s="593">
        <v>33763</v>
      </c>
      <c r="F244" s="594">
        <f t="shared" ca="1" si="6"/>
        <v>31</v>
      </c>
      <c r="G244" s="595">
        <v>45054</v>
      </c>
      <c r="H244" s="596" t="s">
        <v>988</v>
      </c>
      <c r="I244" s="597">
        <v>2415300</v>
      </c>
      <c r="J244" s="597">
        <f t="shared" si="7"/>
        <v>36229500</v>
      </c>
    </row>
    <row r="245" spans="2:10" s="192" customFormat="1" ht="21.95" customHeight="1" x14ac:dyDescent="0.2">
      <c r="B245" s="591">
        <v>240</v>
      </c>
      <c r="C245" s="598" t="s">
        <v>990</v>
      </c>
      <c r="D245" s="592">
        <v>75078563</v>
      </c>
      <c r="E245" s="593">
        <v>27611</v>
      </c>
      <c r="F245" s="594">
        <f t="shared" ca="1" si="6"/>
        <v>48</v>
      </c>
      <c r="G245" s="595">
        <v>45054</v>
      </c>
      <c r="H245" s="596" t="s">
        <v>988</v>
      </c>
      <c r="I245" s="597">
        <v>2720000</v>
      </c>
      <c r="J245" s="597">
        <f t="shared" si="7"/>
        <v>40800000</v>
      </c>
    </row>
    <row r="246" spans="2:10" s="192" customFormat="1" ht="21.95" customHeight="1" x14ac:dyDescent="0.2">
      <c r="B246" s="591">
        <v>241</v>
      </c>
      <c r="C246" s="598" t="s">
        <v>991</v>
      </c>
      <c r="D246" s="592">
        <v>1059813837</v>
      </c>
      <c r="E246" s="593">
        <v>34663</v>
      </c>
      <c r="F246" s="594">
        <f t="shared" ca="1" si="6"/>
        <v>29</v>
      </c>
      <c r="G246" s="595">
        <v>45063</v>
      </c>
      <c r="H246" s="596" t="s">
        <v>907</v>
      </c>
      <c r="I246" s="597">
        <v>3683159</v>
      </c>
      <c r="J246" s="597">
        <f t="shared" si="7"/>
        <v>55247385</v>
      </c>
    </row>
    <row r="247" spans="2:10" s="192" customFormat="1" ht="21.95" customHeight="1" x14ac:dyDescent="0.2">
      <c r="B247" s="591">
        <v>242</v>
      </c>
      <c r="C247" s="598" t="s">
        <v>992</v>
      </c>
      <c r="D247" s="592">
        <v>1053855528</v>
      </c>
      <c r="E247" s="593">
        <v>35204</v>
      </c>
      <c r="F247" s="594">
        <f t="shared" ca="1" si="6"/>
        <v>27</v>
      </c>
      <c r="G247" s="595">
        <v>45069</v>
      </c>
      <c r="H247" s="596" t="s">
        <v>902</v>
      </c>
      <c r="I247" s="597">
        <v>2299420</v>
      </c>
      <c r="J247" s="597">
        <f t="shared" si="7"/>
        <v>34491300</v>
      </c>
    </row>
    <row r="248" spans="2:10" s="192" customFormat="1" ht="21.95" customHeight="1" x14ac:dyDescent="0.2">
      <c r="B248" s="591">
        <v>243</v>
      </c>
      <c r="C248" s="598" t="s">
        <v>993</v>
      </c>
      <c r="D248" s="591">
        <v>30301985</v>
      </c>
      <c r="E248" s="593">
        <v>23773</v>
      </c>
      <c r="F248" s="594">
        <f t="shared" ca="1" si="6"/>
        <v>59</v>
      </c>
      <c r="G248" s="595">
        <v>45078</v>
      </c>
      <c r="H248" s="596" t="s">
        <v>980</v>
      </c>
      <c r="I248" s="597">
        <v>3454991</v>
      </c>
      <c r="J248" s="597">
        <f t="shared" si="7"/>
        <v>51824865</v>
      </c>
    </row>
    <row r="249" spans="2:10" s="192" customFormat="1" ht="21.95" customHeight="1" x14ac:dyDescent="0.2">
      <c r="B249" s="591">
        <v>244</v>
      </c>
      <c r="C249" s="598" t="s">
        <v>994</v>
      </c>
      <c r="D249" s="591">
        <v>9970238</v>
      </c>
      <c r="E249" s="593">
        <v>25390</v>
      </c>
      <c r="F249" s="594">
        <f t="shared" ca="1" si="6"/>
        <v>54</v>
      </c>
      <c r="G249" s="595">
        <v>45098</v>
      </c>
      <c r="H249" s="596" t="s">
        <v>995</v>
      </c>
      <c r="I249" s="597">
        <v>5857347</v>
      </c>
      <c r="J249" s="597">
        <f t="shared" si="7"/>
        <v>87860205</v>
      </c>
    </row>
    <row r="250" spans="2:10" s="192" customFormat="1" ht="21.95" customHeight="1" x14ac:dyDescent="0.2">
      <c r="B250" s="591">
        <v>245</v>
      </c>
      <c r="C250" s="598" t="s">
        <v>996</v>
      </c>
      <c r="D250" s="591">
        <v>10267892</v>
      </c>
      <c r="E250" s="593">
        <v>23783</v>
      </c>
      <c r="F250" s="594">
        <f t="shared" ca="1" si="6"/>
        <v>59</v>
      </c>
      <c r="G250" s="595">
        <v>45103</v>
      </c>
      <c r="H250" s="596" t="s">
        <v>924</v>
      </c>
      <c r="I250" s="597">
        <v>5857347</v>
      </c>
      <c r="J250" s="597">
        <f t="shared" si="7"/>
        <v>87860205</v>
      </c>
    </row>
    <row r="251" spans="2:10" s="192" customFormat="1" ht="21.95" customHeight="1" x14ac:dyDescent="0.2">
      <c r="B251" s="591">
        <v>246</v>
      </c>
      <c r="C251" s="598" t="s">
        <v>997</v>
      </c>
      <c r="D251" s="592">
        <v>1054994865</v>
      </c>
      <c r="E251" s="593">
        <v>34334</v>
      </c>
      <c r="F251" s="594">
        <f t="shared" ca="1" si="6"/>
        <v>30</v>
      </c>
      <c r="G251" s="595">
        <v>45111</v>
      </c>
      <c r="H251" s="596" t="s">
        <v>998</v>
      </c>
      <c r="I251" s="597">
        <v>2299420</v>
      </c>
      <c r="J251" s="597">
        <f t="shared" si="7"/>
        <v>34491300</v>
      </c>
    </row>
    <row r="252" spans="2:10" s="192" customFormat="1" ht="21.95" customHeight="1" x14ac:dyDescent="0.2">
      <c r="B252" s="591">
        <v>247</v>
      </c>
      <c r="C252" s="598" t="s">
        <v>999</v>
      </c>
      <c r="D252" s="591">
        <v>1053817307</v>
      </c>
      <c r="E252" s="600">
        <v>33663</v>
      </c>
      <c r="F252" s="594">
        <f t="shared" ca="1" si="6"/>
        <v>32</v>
      </c>
      <c r="G252" s="595">
        <v>45118</v>
      </c>
      <c r="H252" s="596" t="s">
        <v>908</v>
      </c>
      <c r="I252" s="597">
        <v>2815470</v>
      </c>
      <c r="J252" s="597">
        <f t="shared" si="7"/>
        <v>42232050</v>
      </c>
    </row>
    <row r="253" spans="2:10" s="192" customFormat="1" ht="21.95" customHeight="1" x14ac:dyDescent="0.2">
      <c r="B253" s="591">
        <v>248</v>
      </c>
      <c r="C253" s="598" t="s">
        <v>1000</v>
      </c>
      <c r="D253" s="591">
        <v>75055418</v>
      </c>
      <c r="E253" s="600">
        <v>24520</v>
      </c>
      <c r="F253" s="594">
        <f t="shared" ca="1" si="6"/>
        <v>57</v>
      </c>
      <c r="G253" s="595">
        <v>45119</v>
      </c>
      <c r="H253" s="596" t="s">
        <v>988</v>
      </c>
      <c r="I253" s="597">
        <v>2415300</v>
      </c>
      <c r="J253" s="597">
        <f t="shared" si="7"/>
        <v>36229500</v>
      </c>
    </row>
    <row r="254" spans="2:10" s="192" customFormat="1" ht="21.95" customHeight="1" x14ac:dyDescent="0.2">
      <c r="B254" s="591">
        <v>249</v>
      </c>
      <c r="C254" s="598" t="s">
        <v>1001</v>
      </c>
      <c r="D254" s="591">
        <v>10198825</v>
      </c>
      <c r="E254" s="600">
        <v>26231</v>
      </c>
      <c r="F254" s="594">
        <f t="shared" ca="1" si="6"/>
        <v>52</v>
      </c>
      <c r="G254" s="595">
        <v>45170</v>
      </c>
      <c r="H254" s="596" t="s">
        <v>988</v>
      </c>
      <c r="I254" s="597">
        <v>2562160</v>
      </c>
      <c r="J254" s="597">
        <f t="shared" si="7"/>
        <v>38432400</v>
      </c>
    </row>
    <row r="255" spans="2:10" s="192" customFormat="1" ht="21.95" customHeight="1" x14ac:dyDescent="0.2">
      <c r="B255" s="591">
        <v>250</v>
      </c>
      <c r="C255" s="598" t="s">
        <v>1002</v>
      </c>
      <c r="D255" s="591">
        <v>16115079</v>
      </c>
      <c r="E255" s="603">
        <v>30348</v>
      </c>
      <c r="F255" s="594">
        <f t="shared" ca="1" si="6"/>
        <v>41</v>
      </c>
      <c r="G255" s="595">
        <v>45173</v>
      </c>
      <c r="H255" s="596" t="s">
        <v>1003</v>
      </c>
      <c r="I255" s="597">
        <v>6584372</v>
      </c>
      <c r="J255" s="597">
        <f t="shared" si="7"/>
        <v>98765580</v>
      </c>
    </row>
    <row r="256" spans="2:10" s="192" customFormat="1" ht="21.95" customHeight="1" x14ac:dyDescent="0.2">
      <c r="B256" s="591">
        <v>251</v>
      </c>
      <c r="C256" s="598" t="s">
        <v>1004</v>
      </c>
      <c r="D256" s="602">
        <v>1053845841</v>
      </c>
      <c r="E256" s="603">
        <v>34987</v>
      </c>
      <c r="F256" s="594">
        <f t="shared" ca="1" si="6"/>
        <v>28</v>
      </c>
      <c r="G256" s="595">
        <v>45173</v>
      </c>
      <c r="H256" s="596" t="s">
        <v>1005</v>
      </c>
      <c r="I256" s="597">
        <v>3437370</v>
      </c>
      <c r="J256" s="597">
        <f t="shared" si="7"/>
        <v>51560550</v>
      </c>
    </row>
    <row r="257" spans="2:10" s="192" customFormat="1" ht="21.95" customHeight="1" x14ac:dyDescent="0.2">
      <c r="B257" s="591">
        <v>252</v>
      </c>
      <c r="C257" s="598" t="s">
        <v>1006</v>
      </c>
      <c r="D257" s="602">
        <v>1057757147</v>
      </c>
      <c r="E257" s="603">
        <v>32556</v>
      </c>
      <c r="F257" s="594">
        <f t="shared" ca="1" si="6"/>
        <v>35</v>
      </c>
      <c r="G257" s="595">
        <v>45176</v>
      </c>
      <c r="H257" s="596" t="s">
        <v>1007</v>
      </c>
      <c r="I257" s="597">
        <v>3454980</v>
      </c>
      <c r="J257" s="597">
        <f t="shared" si="7"/>
        <v>51824700</v>
      </c>
    </row>
    <row r="258" spans="2:10" s="192" customFormat="1" ht="21.95" customHeight="1" x14ac:dyDescent="0.2">
      <c r="B258" s="591">
        <v>253</v>
      </c>
      <c r="C258" s="598" t="s">
        <v>1008</v>
      </c>
      <c r="D258" s="592">
        <v>1054920132</v>
      </c>
      <c r="E258" s="600">
        <v>32860</v>
      </c>
      <c r="F258" s="594">
        <f t="shared" ca="1" si="6"/>
        <v>34</v>
      </c>
      <c r="G258" s="595">
        <v>45202</v>
      </c>
      <c r="H258" s="596" t="s">
        <v>1009</v>
      </c>
      <c r="I258" s="597">
        <v>2415300</v>
      </c>
      <c r="J258" s="597">
        <f t="shared" si="7"/>
        <v>36229500</v>
      </c>
    </row>
    <row r="259" spans="2:10" s="192" customFormat="1" ht="21.95" customHeight="1" x14ac:dyDescent="0.2">
      <c r="B259" s="591">
        <v>254</v>
      </c>
      <c r="C259" s="598" t="s">
        <v>1010</v>
      </c>
      <c r="D259" s="591">
        <v>70731476</v>
      </c>
      <c r="E259" s="600">
        <v>30399</v>
      </c>
      <c r="F259" s="594">
        <f t="shared" ca="1" si="6"/>
        <v>40</v>
      </c>
      <c r="G259" s="595">
        <v>45205</v>
      </c>
      <c r="H259" s="596" t="s">
        <v>1011</v>
      </c>
      <c r="I259" s="597">
        <v>6584372</v>
      </c>
      <c r="J259" s="597">
        <f t="shared" si="7"/>
        <v>98765580</v>
      </c>
    </row>
    <row r="260" spans="2:10" s="192" customFormat="1" ht="21.95" customHeight="1" x14ac:dyDescent="0.2">
      <c r="B260" s="591">
        <v>255</v>
      </c>
      <c r="C260" s="598" t="s">
        <v>1012</v>
      </c>
      <c r="D260" s="591">
        <v>1055917501</v>
      </c>
      <c r="E260" s="603">
        <v>33177</v>
      </c>
      <c r="F260" s="594">
        <f t="shared" ca="1" si="6"/>
        <v>33</v>
      </c>
      <c r="G260" s="595">
        <v>45223</v>
      </c>
      <c r="H260" s="595" t="s">
        <v>988</v>
      </c>
      <c r="I260" s="597">
        <v>2720000</v>
      </c>
      <c r="J260" s="597">
        <f t="shared" si="7"/>
        <v>40800000</v>
      </c>
    </row>
    <row r="261" spans="2:10" s="192" customFormat="1" ht="21.95" customHeight="1" x14ac:dyDescent="0.2">
      <c r="B261" s="591">
        <v>256</v>
      </c>
      <c r="C261" s="598" t="s">
        <v>1013</v>
      </c>
      <c r="D261" s="591">
        <v>71692752</v>
      </c>
      <c r="E261" s="603">
        <v>24779</v>
      </c>
      <c r="F261" s="594">
        <f t="shared" ca="1" si="6"/>
        <v>56</v>
      </c>
      <c r="G261" s="595">
        <v>45231</v>
      </c>
      <c r="H261" s="595" t="s">
        <v>907</v>
      </c>
      <c r="I261" s="597">
        <v>3454991</v>
      </c>
      <c r="J261" s="597">
        <f t="shared" si="7"/>
        <v>51824865</v>
      </c>
    </row>
    <row r="262" spans="2:10" s="192" customFormat="1" ht="21.95" customHeight="1" x14ac:dyDescent="0.2">
      <c r="B262" s="591">
        <v>257</v>
      </c>
      <c r="C262" s="598" t="s">
        <v>1014</v>
      </c>
      <c r="D262" s="591">
        <v>75101042</v>
      </c>
      <c r="E262" s="603">
        <v>30845</v>
      </c>
      <c r="F262" s="594">
        <f t="shared" ca="1" si="6"/>
        <v>39</v>
      </c>
      <c r="G262" s="595">
        <v>45238</v>
      </c>
      <c r="H262" s="595" t="s">
        <v>902</v>
      </c>
      <c r="I262" s="597">
        <v>2299420</v>
      </c>
      <c r="J262" s="597">
        <f t="shared" si="7"/>
        <v>34491300</v>
      </c>
    </row>
    <row r="263" spans="2:10" s="192" customFormat="1" ht="21.95" customHeight="1" x14ac:dyDescent="0.2">
      <c r="B263" s="591">
        <v>258</v>
      </c>
      <c r="C263" s="598" t="s">
        <v>1015</v>
      </c>
      <c r="D263" s="591">
        <v>1054988301</v>
      </c>
      <c r="E263" s="603">
        <v>32162</v>
      </c>
      <c r="F263" s="594">
        <f t="shared" ref="F263:F273" ca="1" si="8">DATEDIF(E263,TODAY(),"Y")</f>
        <v>36</v>
      </c>
      <c r="G263" s="595">
        <v>45238</v>
      </c>
      <c r="H263" s="595" t="s">
        <v>1016</v>
      </c>
      <c r="I263" s="597">
        <v>2415300</v>
      </c>
      <c r="J263" s="597">
        <f t="shared" ref="J263:J273" si="9">+I263*15</f>
        <v>36229500</v>
      </c>
    </row>
    <row r="264" spans="2:10" s="192" customFormat="1" ht="21.95" customHeight="1" x14ac:dyDescent="0.2">
      <c r="B264" s="591">
        <v>259</v>
      </c>
      <c r="C264" s="598" t="s">
        <v>1017</v>
      </c>
      <c r="D264" s="591">
        <v>1054567519</v>
      </c>
      <c r="E264" s="603">
        <v>35585</v>
      </c>
      <c r="F264" s="594">
        <f t="shared" ca="1" si="8"/>
        <v>26</v>
      </c>
      <c r="G264" s="595">
        <v>45257</v>
      </c>
      <c r="H264" s="595" t="s">
        <v>1018</v>
      </c>
      <c r="I264" s="597">
        <v>2299420</v>
      </c>
      <c r="J264" s="597">
        <f t="shared" si="9"/>
        <v>34491300</v>
      </c>
    </row>
    <row r="265" spans="2:10" s="192" customFormat="1" ht="21.95" customHeight="1" x14ac:dyDescent="0.2">
      <c r="B265" s="591">
        <v>260</v>
      </c>
      <c r="C265" s="598" t="s">
        <v>1019</v>
      </c>
      <c r="D265" s="591">
        <v>1002594979</v>
      </c>
      <c r="E265" s="603">
        <v>34048</v>
      </c>
      <c r="F265" s="594">
        <f t="shared" ca="1" si="8"/>
        <v>30</v>
      </c>
      <c r="G265" s="595">
        <v>45257</v>
      </c>
      <c r="H265" s="595" t="s">
        <v>1009</v>
      </c>
      <c r="I265" s="597">
        <v>2562160</v>
      </c>
      <c r="J265" s="597">
        <f t="shared" si="9"/>
        <v>38432400</v>
      </c>
    </row>
    <row r="266" spans="2:10" s="192" customFormat="1" ht="21.95" customHeight="1" x14ac:dyDescent="0.2">
      <c r="B266" s="591">
        <v>261</v>
      </c>
      <c r="C266" s="598" t="s">
        <v>1020</v>
      </c>
      <c r="D266" s="591">
        <v>9994786</v>
      </c>
      <c r="E266" s="603">
        <v>28737</v>
      </c>
      <c r="F266" s="594">
        <f t="shared" ca="1" si="8"/>
        <v>45</v>
      </c>
      <c r="G266" s="595">
        <v>45264</v>
      </c>
      <c r="H266" s="595" t="s">
        <v>907</v>
      </c>
      <c r="I266" s="597">
        <v>3683159</v>
      </c>
      <c r="J266" s="597">
        <f t="shared" si="9"/>
        <v>55247385</v>
      </c>
    </row>
    <row r="267" spans="2:10" s="192" customFormat="1" ht="21.95" customHeight="1" x14ac:dyDescent="0.2">
      <c r="B267" s="591">
        <v>262</v>
      </c>
      <c r="C267" s="599" t="s">
        <v>1021</v>
      </c>
      <c r="D267" s="591">
        <v>1053816510</v>
      </c>
      <c r="E267" s="603">
        <v>33644</v>
      </c>
      <c r="F267" s="594">
        <f t="shared" ca="1" si="8"/>
        <v>32</v>
      </c>
      <c r="G267" s="595">
        <v>45307</v>
      </c>
      <c r="H267" s="595" t="s">
        <v>1022</v>
      </c>
      <c r="I267" s="597">
        <v>16667575</v>
      </c>
      <c r="J267" s="597">
        <f t="shared" si="9"/>
        <v>250013625</v>
      </c>
    </row>
    <row r="268" spans="2:10" s="192" customFormat="1" ht="21.95" customHeight="1" x14ac:dyDescent="0.2">
      <c r="B268" s="591">
        <v>263</v>
      </c>
      <c r="C268" s="599" t="s">
        <v>1023</v>
      </c>
      <c r="D268" s="591">
        <v>30357942</v>
      </c>
      <c r="E268" s="603">
        <v>28835</v>
      </c>
      <c r="F268" s="594">
        <f t="shared" ca="1" si="8"/>
        <v>45</v>
      </c>
      <c r="G268" s="595">
        <v>45315</v>
      </c>
      <c r="H268" s="595" t="s">
        <v>980</v>
      </c>
      <c r="I268" s="597">
        <v>4261921</v>
      </c>
      <c r="J268" s="597">
        <f t="shared" si="9"/>
        <v>63928815</v>
      </c>
    </row>
    <row r="269" spans="2:10" s="192" customFormat="1" ht="21.95" customHeight="1" x14ac:dyDescent="0.2">
      <c r="B269" s="591">
        <v>264</v>
      </c>
      <c r="C269" s="599" t="s">
        <v>1024</v>
      </c>
      <c r="D269" s="591">
        <v>75096029</v>
      </c>
      <c r="E269" s="603">
        <v>29540</v>
      </c>
      <c r="F269" s="594">
        <f t="shared" ca="1" si="8"/>
        <v>43</v>
      </c>
      <c r="G269" s="595">
        <v>45315</v>
      </c>
      <c r="H269" s="595" t="s">
        <v>1025</v>
      </c>
      <c r="I269" s="597">
        <v>6584372</v>
      </c>
      <c r="J269" s="597">
        <f t="shared" si="9"/>
        <v>98765580</v>
      </c>
    </row>
    <row r="270" spans="2:10" s="192" customFormat="1" ht="21.95" customHeight="1" x14ac:dyDescent="0.2">
      <c r="B270" s="591">
        <v>265</v>
      </c>
      <c r="C270" s="599" t="s">
        <v>1026</v>
      </c>
      <c r="D270" s="591">
        <v>24340796</v>
      </c>
      <c r="E270" s="603">
        <v>29771</v>
      </c>
      <c r="F270" s="594">
        <f t="shared" ca="1" si="8"/>
        <v>42</v>
      </c>
      <c r="G270" s="595">
        <v>45316</v>
      </c>
      <c r="H270" s="595" t="s">
        <v>1027</v>
      </c>
      <c r="I270" s="597">
        <v>6584372</v>
      </c>
      <c r="J270" s="597">
        <f t="shared" si="9"/>
        <v>98765580</v>
      </c>
    </row>
    <row r="271" spans="2:10" ht="15" x14ac:dyDescent="0.2">
      <c r="B271" s="591">
        <v>266</v>
      </c>
      <c r="C271" s="599" t="s">
        <v>1028</v>
      </c>
      <c r="D271" s="591" t="s">
        <v>1029</v>
      </c>
      <c r="E271" s="603">
        <v>29474</v>
      </c>
      <c r="F271" s="594">
        <f t="shared" ca="1" si="8"/>
        <v>43</v>
      </c>
      <c r="G271" s="595">
        <v>45323</v>
      </c>
      <c r="H271" s="595" t="s">
        <v>1030</v>
      </c>
      <c r="I271" s="597">
        <v>3407047</v>
      </c>
      <c r="J271" s="597">
        <f t="shared" si="9"/>
        <v>51105705</v>
      </c>
    </row>
    <row r="272" spans="2:10" ht="15" x14ac:dyDescent="0.2">
      <c r="B272" s="591">
        <v>267</v>
      </c>
      <c r="C272" s="592" t="s">
        <v>1031</v>
      </c>
      <c r="D272" s="592">
        <v>1060654028</v>
      </c>
      <c r="E272" s="603">
        <v>34971</v>
      </c>
      <c r="F272" s="594">
        <f t="shared" ca="1" si="8"/>
        <v>28</v>
      </c>
      <c r="G272" s="595">
        <v>45294</v>
      </c>
      <c r="H272" s="595" t="s">
        <v>1032</v>
      </c>
      <c r="I272" s="597">
        <v>12025960</v>
      </c>
      <c r="J272" s="597">
        <f t="shared" si="9"/>
        <v>180389400</v>
      </c>
    </row>
    <row r="273" spans="2:10" ht="15" x14ac:dyDescent="0.2">
      <c r="B273" s="591">
        <v>268</v>
      </c>
      <c r="C273" s="592" t="s">
        <v>1033</v>
      </c>
      <c r="D273" s="592">
        <v>75105410</v>
      </c>
      <c r="E273" s="603">
        <v>31198</v>
      </c>
      <c r="F273" s="594">
        <f t="shared" ca="1" si="8"/>
        <v>38</v>
      </c>
      <c r="G273" s="595">
        <v>45331</v>
      </c>
      <c r="H273" s="595" t="s">
        <v>1034</v>
      </c>
      <c r="I273" s="597">
        <v>13334384</v>
      </c>
      <c r="J273" s="597">
        <f t="shared" si="9"/>
        <v>200015760</v>
      </c>
    </row>
    <row r="274" spans="2:10" x14ac:dyDescent="0.2">
      <c r="I274" s="585">
        <f>SUM(I6:I273)</f>
        <v>870593553</v>
      </c>
      <c r="J274" s="585">
        <f>SUM(J6:J273)</f>
        <v>13058903295</v>
      </c>
    </row>
  </sheetData>
  <mergeCells count="3">
    <mergeCell ref="B1:K1"/>
    <mergeCell ref="B2:K2"/>
    <mergeCell ref="B3:K3"/>
  </mergeCells>
  <pageMargins left="0.70866141732283472" right="0.70866141732283472" top="0.74803149606299213" bottom="0.74803149606299213" header="0.31496062992125984" footer="0.31496062992125984"/>
  <pageSetup scale="32" fitToHeight="0" orientation="portrait" copies="2"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2CCEF47AE96514E9E2B29CDB4D25289" ma:contentTypeVersion="8" ma:contentTypeDescription="Crear nuevo documento." ma:contentTypeScope="" ma:versionID="392c22a667eeaeb164345f14d3bba569">
  <xsd:schema xmlns:xsd="http://www.w3.org/2001/XMLSchema" xmlns:xs="http://www.w3.org/2001/XMLSchema" xmlns:p="http://schemas.microsoft.com/office/2006/metadata/properties" xmlns:ns2="3d254a28-84bf-4181-9ee8-4b9f0b323d56" targetNamespace="http://schemas.microsoft.com/office/2006/metadata/properties" ma:root="true" ma:fieldsID="237fa5f56b9f023f17db270f31ee282f" ns2:_="">
    <xsd:import namespace="3d254a28-84bf-4181-9ee8-4b9f0b323d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4a28-84bf-4181-9ee8-4b9f0b323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A15018-4C68-4A28-891A-F688C50391C9}">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www.w3.org/XML/1998/namespace"/>
    <ds:schemaRef ds:uri="3d254a28-84bf-4181-9ee8-4b9f0b323d56"/>
    <ds:schemaRef ds:uri="http://schemas.microsoft.com/office/infopath/2007/PartnerControls"/>
  </ds:schemaRefs>
</ds:datastoreItem>
</file>

<file path=customXml/itemProps2.xml><?xml version="1.0" encoding="utf-8"?>
<ds:datastoreItem xmlns:ds="http://schemas.openxmlformats.org/officeDocument/2006/customXml" ds:itemID="{22F59219-15A7-4905-BD5F-513D5A544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4a28-84bf-4181-9ee8-4b9f0b323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C70037-B0BD-452B-BF35-05EA9BCCD2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SLIP POLIZAS</vt:lpstr>
      <vt:lpstr>CALIFICACIÓN</vt:lpstr>
      <vt:lpstr>ACTIVOS.</vt:lpstr>
      <vt:lpstr>RELACION DE EQUIPO Y MAQUINARIA</vt:lpstr>
      <vt:lpstr>CARGOS AMPARADOS SERVIDORES</vt:lpstr>
      <vt:lpstr>OBRAS CIVILES </vt:lpstr>
      <vt:lpstr>RELACIÓN VEHICULOS</vt:lpstr>
      <vt:lpstr>FUNCIONARIOS</vt:lpstr>
      <vt:lpstr>ACTIVOS.!Área_de_impresión</vt:lpstr>
      <vt:lpstr>'OBRAS CIVILES '!Área_de_impresión</vt:lpstr>
      <vt:lpstr>'RELACION DE EQUIPO Y MAQUINARIA'!Área_de_impresión</vt:lpstr>
      <vt:lpstr>'RELACIÓN VEHICULOS'!Área_de_impresión</vt:lpstr>
      <vt:lpstr>'SLIP POLIZAS'!Área_de_impresión</vt:lpstr>
      <vt:lpstr>FUNCIONARIOS!Títulos_a_imprimir</vt:lpstr>
      <vt:lpstr>'SLIP POLIZAS'!Títulos_a_imprimir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Camilo Aristizabal</cp:lastModifiedBy>
  <cp:lastPrinted>2023-01-31T22:19:12Z</cp:lastPrinted>
  <dcterms:created xsi:type="dcterms:W3CDTF">2012-09-24T19:32:38Z</dcterms:created>
  <dcterms:modified xsi:type="dcterms:W3CDTF">2024-02-29T21:44:17Z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2022-06-30T13:57:02Z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bec83e3f-9b62-43b4-b147-014a846fb857</vt:lpwstr>
  </property>
  <property fmtid="{D5CDD505-2E9C-101B-9397-08002B2CF9AE}" pid="8" name="MSIP_Label_4d7dcfcf-2f13-416d-bd85-85e5cda1e908_ContentBits">
    <vt:lpwstr>2</vt:lpwstr>
  </property>
</Properties>
</file>