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hidePivotFieldList="1"/>
  <mc:AlternateContent xmlns:mc="http://schemas.openxmlformats.org/markup-compatibility/2006">
    <mc:Choice Requires="x15">
      <x15ac:absPath xmlns:x15ac="http://schemas.microsoft.com/office/spreadsheetml/2010/11/ac" url="/Users/gabriel/MEGAsync/SECTOR PUBLICO/EMPOCALDAS/PROCESO 2024/DOCUMENTOS PROCESO/"/>
    </mc:Choice>
  </mc:AlternateContent>
  <xr:revisionPtr revIDLastSave="0" documentId="13_ncr:1_{8ED3340D-7D4D-B34A-B2DA-4C6FF17978B1}" xr6:coauthVersionLast="47" xr6:coauthVersionMax="47" xr10:uidLastSave="{00000000-0000-0000-0000-000000000000}"/>
  <bookViews>
    <workbookView xWindow="0" yWindow="460" windowWidth="38400" windowHeight="19860" tabRatio="1000" activeTab="2" xr2:uid="{00000000-000D-0000-FFFF-FFFF00000000}"/>
  </bookViews>
  <sheets>
    <sheet name="SLIP POLIZAS" sheetId="1" r:id="rId1"/>
    <sheet name="ACTIVOS." sheetId="10" r:id="rId2"/>
    <sheet name="RELACION DE EQUIPO Y MAQUINARIA" sheetId="33" r:id="rId3"/>
    <sheet name="CARGOS AMPARADOS SERVIDORES" sheetId="34" r:id="rId4"/>
    <sheet name="OBRAS CIVILES " sheetId="9" r:id="rId5"/>
    <sheet name="RELACIÓN VEHICULOS" sheetId="20" r:id="rId6"/>
    <sheet name="ASEGURADO 2022" sheetId="30" r:id="rId7"/>
  </sheets>
  <definedNames>
    <definedName name="_xlnm._FilterDatabase" localSheetId="1" hidden="1">ACTIVOS.!$A$47:$L$47</definedName>
    <definedName name="_xlnm._FilterDatabase" localSheetId="6" hidden="1">'ASEGURADO 2022'!$C$5:$G$266</definedName>
    <definedName name="_xlnm.Print_Area" localSheetId="1">ACTIVOS.!$A$43:$M$75</definedName>
    <definedName name="_xlnm.Print_Area" localSheetId="4">'OBRAS CIVILES '!$A$1:$D$33</definedName>
    <definedName name="_xlnm.Print_Area" localSheetId="2">'RELACION DE EQUIPO Y MAQUINARIA'!$A$1:$D$16</definedName>
    <definedName name="_xlnm.Print_Area" localSheetId="5">'RELACIÓN VEHICULOS'!$A$2:$K$24</definedName>
    <definedName name="_xlnm.Print_Area" localSheetId="0">'SLIP POLIZAS'!$B$1:$D$650</definedName>
    <definedName name="Excel_BuiltIn_Print_Area_2_1">#N/A</definedName>
    <definedName name="Excel_BuiltIn_Print_Area_3">#N/A</definedName>
    <definedName name="Excel_BuiltIn_Print_Area_4">#N/A</definedName>
    <definedName name="_xlnm.Print_Titles" localSheetId="6">'ASEGURADO 2022'!$1:$3</definedName>
    <definedName name="_xlnm.Print_Titles" localSheetId="0">'SLIP POLIZAS'!$1:$3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22" i="20" l="1"/>
  <c r="C27" i="1"/>
  <c r="C46" i="1"/>
  <c r="C15" i="1"/>
  <c r="C9" i="1"/>
  <c r="C32" i="9"/>
  <c r="F49" i="10"/>
  <c r="F50" i="10"/>
  <c r="F51" i="10"/>
  <c r="K51" i="10" s="1"/>
  <c r="F52" i="10"/>
  <c r="K52" i="10" s="1"/>
  <c r="F53" i="10"/>
  <c r="F54" i="10"/>
  <c r="F55" i="10"/>
  <c r="K55" i="10" s="1"/>
  <c r="F56" i="10"/>
  <c r="K56" i="10" s="1"/>
  <c r="F57" i="10"/>
  <c r="F58" i="10"/>
  <c r="F59" i="10"/>
  <c r="K59" i="10" s="1"/>
  <c r="F60" i="10"/>
  <c r="F61" i="10"/>
  <c r="F62" i="10"/>
  <c r="F63" i="10"/>
  <c r="K63" i="10" s="1"/>
  <c r="F64" i="10"/>
  <c r="K64" i="10" s="1"/>
  <c r="F65" i="10"/>
  <c r="F66" i="10"/>
  <c r="F67" i="10"/>
  <c r="K67" i="10" s="1"/>
  <c r="F68" i="10"/>
  <c r="K68" i="10" s="1"/>
  <c r="F69" i="10"/>
  <c r="F70" i="10"/>
  <c r="F71" i="10"/>
  <c r="K71" i="10" s="1"/>
  <c r="F72" i="10"/>
  <c r="K72" i="10" s="1"/>
  <c r="F48" i="10"/>
  <c r="C73" i="10"/>
  <c r="C8" i="1" s="1"/>
  <c r="C22" i="1"/>
  <c r="D73" i="10"/>
  <c r="C11" i="1" s="1"/>
  <c r="E73" i="10"/>
  <c r="G73" i="10"/>
  <c r="C10" i="1" s="1"/>
  <c r="H73" i="10"/>
  <c r="C14" i="1" s="1"/>
  <c r="I73" i="10"/>
  <c r="J73" i="10"/>
  <c r="K49" i="10"/>
  <c r="K50" i="10"/>
  <c r="K53" i="10"/>
  <c r="K54" i="10"/>
  <c r="K57" i="10"/>
  <c r="K58" i="10"/>
  <c r="K60" i="10"/>
  <c r="K61" i="10"/>
  <c r="K62" i="10"/>
  <c r="K65" i="10"/>
  <c r="K66" i="10"/>
  <c r="K69" i="10"/>
  <c r="K70" i="10"/>
  <c r="C12" i="1"/>
  <c r="F73" i="10" l="1"/>
  <c r="C13" i="1" s="1"/>
  <c r="K48" i="10"/>
  <c r="D12" i="33" l="1"/>
  <c r="C256" i="1" s="1"/>
  <c r="C257" i="1" s="1"/>
  <c r="C21" i="1" l="1"/>
  <c r="C24" i="1"/>
  <c r="L48" i="10"/>
  <c r="D35" i="34"/>
  <c r="D13" i="33"/>
  <c r="C23" i="1" l="1"/>
  <c r="K73" i="10"/>
  <c r="C25" i="1"/>
  <c r="H268" i="30" l="1"/>
  <c r="I268" i="30"/>
  <c r="I267" i="30" l="1"/>
  <c r="H267" i="30"/>
  <c r="I266" i="30"/>
  <c r="H266" i="30"/>
  <c r="I265" i="30"/>
  <c r="H265" i="30"/>
  <c r="I264" i="30"/>
  <c r="H264" i="30"/>
  <c r="I263" i="30"/>
  <c r="H263" i="30"/>
  <c r="I262" i="30"/>
  <c r="H262" i="30"/>
  <c r="I261" i="30"/>
  <c r="H261" i="30"/>
  <c r="I260" i="30"/>
  <c r="H260" i="30"/>
  <c r="I259" i="30"/>
  <c r="H259" i="30"/>
  <c r="I258" i="30"/>
  <c r="H258" i="30"/>
  <c r="I257" i="30"/>
  <c r="H257" i="30"/>
  <c r="I256" i="30"/>
  <c r="H256" i="30"/>
  <c r="I255" i="30"/>
  <c r="H255" i="30"/>
  <c r="I254" i="30"/>
  <c r="H254" i="30"/>
  <c r="I253" i="30"/>
  <c r="H253" i="30"/>
  <c r="I252" i="30"/>
  <c r="H252" i="30"/>
  <c r="I251" i="30"/>
  <c r="H251" i="30"/>
  <c r="I250" i="30"/>
  <c r="H250" i="30"/>
  <c r="I249" i="30"/>
  <c r="H249" i="30"/>
  <c r="I248" i="30"/>
  <c r="H248" i="30"/>
  <c r="I247" i="30"/>
  <c r="H247" i="30"/>
  <c r="I246" i="30"/>
  <c r="H246" i="30"/>
  <c r="I245" i="30"/>
  <c r="H245" i="30"/>
  <c r="I244" i="30"/>
  <c r="H244" i="30"/>
  <c r="I243" i="30"/>
  <c r="H243" i="30"/>
  <c r="I242" i="30"/>
  <c r="H242" i="30"/>
  <c r="I241" i="30"/>
  <c r="H241" i="30"/>
  <c r="I240" i="30"/>
  <c r="H240" i="30"/>
  <c r="I239" i="30"/>
  <c r="H239" i="30"/>
  <c r="I238" i="30"/>
  <c r="H238" i="30"/>
  <c r="I237" i="30"/>
  <c r="H237" i="30"/>
  <c r="I236" i="30"/>
  <c r="H236" i="30"/>
  <c r="I235" i="30"/>
  <c r="H235" i="30"/>
  <c r="I234" i="30"/>
  <c r="H234" i="30"/>
  <c r="I233" i="30"/>
  <c r="H233" i="30"/>
  <c r="I232" i="30"/>
  <c r="H232" i="30"/>
  <c r="I231" i="30"/>
  <c r="H231" i="30"/>
  <c r="I230" i="30"/>
  <c r="H230" i="30"/>
  <c r="I229" i="30"/>
  <c r="H229" i="30"/>
  <c r="I228" i="30"/>
  <c r="H228" i="30"/>
  <c r="I227" i="30"/>
  <c r="H227" i="30"/>
  <c r="I226" i="30"/>
  <c r="H226" i="30"/>
  <c r="I225" i="30"/>
  <c r="H225" i="30"/>
  <c r="I224" i="30"/>
  <c r="H224" i="30"/>
  <c r="I223" i="30"/>
  <c r="H223" i="30"/>
  <c r="I222" i="30"/>
  <c r="H222" i="30"/>
  <c r="I221" i="30"/>
  <c r="H221" i="30"/>
  <c r="I220" i="30"/>
  <c r="H220" i="30"/>
  <c r="I219" i="30"/>
  <c r="H219" i="30"/>
  <c r="I218" i="30"/>
  <c r="H218" i="30"/>
  <c r="I217" i="30"/>
  <c r="H217" i="30"/>
  <c r="I216" i="30"/>
  <c r="H216" i="30"/>
  <c r="I215" i="30"/>
  <c r="H215" i="30"/>
  <c r="I214" i="30"/>
  <c r="H214" i="30"/>
  <c r="I213" i="30"/>
  <c r="H213" i="30"/>
  <c r="I212" i="30"/>
  <c r="H212" i="30"/>
  <c r="I211" i="30"/>
  <c r="H211" i="30"/>
  <c r="I210" i="30"/>
  <c r="H210" i="30"/>
  <c r="I209" i="30"/>
  <c r="H209" i="30"/>
  <c r="I208" i="30"/>
  <c r="H208" i="30"/>
  <c r="I207" i="30"/>
  <c r="H207" i="30"/>
  <c r="I206" i="30"/>
  <c r="H206" i="30"/>
  <c r="I205" i="30"/>
  <c r="H205" i="30"/>
  <c r="I204" i="30"/>
  <c r="H204" i="30"/>
  <c r="I203" i="30"/>
  <c r="H203" i="30"/>
  <c r="I202" i="30"/>
  <c r="H202" i="30"/>
  <c r="I201" i="30"/>
  <c r="H201" i="30"/>
  <c r="I200" i="30"/>
  <c r="H200" i="30"/>
  <c r="I199" i="30"/>
  <c r="H199" i="30"/>
  <c r="I198" i="30"/>
  <c r="H198" i="30"/>
  <c r="I197" i="30"/>
  <c r="H197" i="30"/>
  <c r="I196" i="30"/>
  <c r="H196" i="30"/>
  <c r="I195" i="30"/>
  <c r="H195" i="30"/>
  <c r="I194" i="30"/>
  <c r="H194" i="30"/>
  <c r="I193" i="30"/>
  <c r="H193" i="30"/>
  <c r="I192" i="30"/>
  <c r="H192" i="30"/>
  <c r="I191" i="30"/>
  <c r="H191" i="30"/>
  <c r="I190" i="30"/>
  <c r="H190" i="30"/>
  <c r="I189" i="30"/>
  <c r="H189" i="30"/>
  <c r="I188" i="30"/>
  <c r="H188" i="30"/>
  <c r="I187" i="30"/>
  <c r="H187" i="30"/>
  <c r="I186" i="30"/>
  <c r="H186" i="30"/>
  <c r="I185" i="30"/>
  <c r="H185" i="30"/>
  <c r="I184" i="30"/>
  <c r="H184" i="30"/>
  <c r="I183" i="30"/>
  <c r="H183" i="30"/>
  <c r="I182" i="30"/>
  <c r="H182" i="30"/>
  <c r="I181" i="30"/>
  <c r="H181" i="30"/>
  <c r="I180" i="30"/>
  <c r="H180" i="30"/>
  <c r="I179" i="30"/>
  <c r="H179" i="30"/>
  <c r="I178" i="30"/>
  <c r="H178" i="30"/>
  <c r="I177" i="30"/>
  <c r="H177" i="30"/>
  <c r="I176" i="30"/>
  <c r="H176" i="30"/>
  <c r="I175" i="30"/>
  <c r="H175" i="30"/>
  <c r="I174" i="30"/>
  <c r="H174" i="30"/>
  <c r="I173" i="30"/>
  <c r="H173" i="30"/>
  <c r="I172" i="30"/>
  <c r="H172" i="30"/>
  <c r="I171" i="30"/>
  <c r="H171" i="30"/>
  <c r="I170" i="30"/>
  <c r="H170" i="30"/>
  <c r="I169" i="30"/>
  <c r="H169" i="30"/>
  <c r="I168" i="30"/>
  <c r="H168" i="30"/>
  <c r="I167" i="30"/>
  <c r="H167" i="30"/>
  <c r="I166" i="30"/>
  <c r="H166" i="30"/>
  <c r="I165" i="30"/>
  <c r="H165" i="30"/>
  <c r="I164" i="30"/>
  <c r="H164" i="30"/>
  <c r="I163" i="30"/>
  <c r="H163" i="30"/>
  <c r="I162" i="30"/>
  <c r="H162" i="30"/>
  <c r="I161" i="30"/>
  <c r="H161" i="30"/>
  <c r="I160" i="30"/>
  <c r="H160" i="30"/>
  <c r="I159" i="30"/>
  <c r="H159" i="30"/>
  <c r="I158" i="30"/>
  <c r="H158" i="30"/>
  <c r="I157" i="30"/>
  <c r="H157" i="30"/>
  <c r="I156" i="30"/>
  <c r="H156" i="30"/>
  <c r="I155" i="30"/>
  <c r="H155" i="30"/>
  <c r="I154" i="30"/>
  <c r="H154" i="30"/>
  <c r="I153" i="30"/>
  <c r="H153" i="30"/>
  <c r="I152" i="30"/>
  <c r="H152" i="30"/>
  <c r="I151" i="30"/>
  <c r="H151" i="30"/>
  <c r="I150" i="30"/>
  <c r="H150" i="30"/>
  <c r="I149" i="30"/>
  <c r="H149" i="30"/>
  <c r="I148" i="30"/>
  <c r="H148" i="30"/>
  <c r="I147" i="30"/>
  <c r="H147" i="30"/>
  <c r="I146" i="30"/>
  <c r="H146" i="30"/>
  <c r="I145" i="30"/>
  <c r="H145" i="30"/>
  <c r="I144" i="30"/>
  <c r="H144" i="30"/>
  <c r="I143" i="30"/>
  <c r="H143" i="30"/>
  <c r="I142" i="30"/>
  <c r="H142" i="30"/>
  <c r="I141" i="30"/>
  <c r="H141" i="30"/>
  <c r="I140" i="30"/>
  <c r="H140" i="30"/>
  <c r="I139" i="30"/>
  <c r="H139" i="30"/>
  <c r="I138" i="30"/>
  <c r="H138" i="30"/>
  <c r="I137" i="30"/>
  <c r="H137" i="30"/>
  <c r="I136" i="30"/>
  <c r="H136" i="30"/>
  <c r="I135" i="30"/>
  <c r="H135" i="30"/>
  <c r="I134" i="30"/>
  <c r="H134" i="30"/>
  <c r="I133" i="30"/>
  <c r="H133" i="30"/>
  <c r="I132" i="30"/>
  <c r="H132" i="30"/>
  <c r="I131" i="30"/>
  <c r="H131" i="30"/>
  <c r="I130" i="30"/>
  <c r="H130" i="30"/>
  <c r="I129" i="30"/>
  <c r="H129" i="30"/>
  <c r="I128" i="30"/>
  <c r="H128" i="30"/>
  <c r="I127" i="30"/>
  <c r="H127" i="30"/>
  <c r="I126" i="30"/>
  <c r="H126" i="30"/>
  <c r="I125" i="30"/>
  <c r="H125" i="30"/>
  <c r="I124" i="30"/>
  <c r="H124" i="30"/>
  <c r="I123" i="30"/>
  <c r="H123" i="30"/>
  <c r="I122" i="30"/>
  <c r="H122" i="30"/>
  <c r="I121" i="30"/>
  <c r="H121" i="30"/>
  <c r="I120" i="30"/>
  <c r="H120" i="30"/>
  <c r="I119" i="30"/>
  <c r="H119" i="30"/>
  <c r="I118" i="30"/>
  <c r="H118" i="30"/>
  <c r="I117" i="30"/>
  <c r="H117" i="30"/>
  <c r="I116" i="30"/>
  <c r="H116" i="30"/>
  <c r="I115" i="30"/>
  <c r="H115" i="30"/>
  <c r="I114" i="30"/>
  <c r="H114" i="30"/>
  <c r="I113" i="30"/>
  <c r="H113" i="30"/>
  <c r="I112" i="30"/>
  <c r="H112" i="30"/>
  <c r="I111" i="30"/>
  <c r="H111" i="30"/>
  <c r="I110" i="30"/>
  <c r="H110" i="30"/>
  <c r="I109" i="30"/>
  <c r="H109" i="30"/>
  <c r="I108" i="30"/>
  <c r="H108" i="30"/>
  <c r="I107" i="30"/>
  <c r="H107" i="30"/>
  <c r="I106" i="30"/>
  <c r="H106" i="30"/>
  <c r="I105" i="30"/>
  <c r="H105" i="30"/>
  <c r="I104" i="30"/>
  <c r="H104" i="30"/>
  <c r="I103" i="30"/>
  <c r="H103" i="30"/>
  <c r="I102" i="30"/>
  <c r="H102" i="30"/>
  <c r="I101" i="30"/>
  <c r="H101" i="30"/>
  <c r="I100" i="30"/>
  <c r="H100" i="30"/>
  <c r="I99" i="30"/>
  <c r="H99" i="30"/>
  <c r="I98" i="30"/>
  <c r="H98" i="30"/>
  <c r="I97" i="30"/>
  <c r="H97" i="30"/>
  <c r="I96" i="30"/>
  <c r="H96" i="30"/>
  <c r="I95" i="30"/>
  <c r="H95" i="30"/>
  <c r="I94" i="30"/>
  <c r="H94" i="30"/>
  <c r="I93" i="30"/>
  <c r="H93" i="30"/>
  <c r="I92" i="30"/>
  <c r="H92" i="30"/>
  <c r="I91" i="30"/>
  <c r="H91" i="30"/>
  <c r="I90" i="30"/>
  <c r="H90" i="30"/>
  <c r="I89" i="30"/>
  <c r="H89" i="30"/>
  <c r="I88" i="30"/>
  <c r="H88" i="30"/>
  <c r="I87" i="30"/>
  <c r="H87" i="30"/>
  <c r="I86" i="30"/>
  <c r="H86" i="30"/>
  <c r="I85" i="30"/>
  <c r="H85" i="30"/>
  <c r="I84" i="30"/>
  <c r="H84" i="30"/>
  <c r="I83" i="30"/>
  <c r="H83" i="30"/>
  <c r="I82" i="30"/>
  <c r="H82" i="30"/>
  <c r="I81" i="30"/>
  <c r="H81" i="30"/>
  <c r="I80" i="30"/>
  <c r="H80" i="30"/>
  <c r="I79" i="30"/>
  <c r="H79" i="30"/>
  <c r="I78" i="30"/>
  <c r="H78" i="30"/>
  <c r="I77" i="30"/>
  <c r="H77" i="30"/>
  <c r="I76" i="30"/>
  <c r="H76" i="30"/>
  <c r="I75" i="30"/>
  <c r="H75" i="30"/>
  <c r="I74" i="30"/>
  <c r="H74" i="30"/>
  <c r="I73" i="30"/>
  <c r="H73" i="30"/>
  <c r="I72" i="30"/>
  <c r="H72" i="30"/>
  <c r="I71" i="30"/>
  <c r="H71" i="30"/>
  <c r="I70" i="30"/>
  <c r="H70" i="30"/>
  <c r="I69" i="30"/>
  <c r="H69" i="30"/>
  <c r="I68" i="30"/>
  <c r="H68" i="30"/>
  <c r="I67" i="30"/>
  <c r="H67" i="30"/>
  <c r="I66" i="30"/>
  <c r="H66" i="30"/>
  <c r="I65" i="30"/>
  <c r="H65" i="30"/>
  <c r="I64" i="30"/>
  <c r="H64" i="30"/>
  <c r="I63" i="30"/>
  <c r="H63" i="30"/>
  <c r="I62" i="30"/>
  <c r="H62" i="30"/>
  <c r="I61" i="30"/>
  <c r="H61" i="30"/>
  <c r="I60" i="30"/>
  <c r="H60" i="30"/>
  <c r="I59" i="30"/>
  <c r="H59" i="30"/>
  <c r="I58" i="30"/>
  <c r="H58" i="30"/>
  <c r="I57" i="30"/>
  <c r="H57" i="30"/>
  <c r="I56" i="30"/>
  <c r="H56" i="30"/>
  <c r="I55" i="30"/>
  <c r="H55" i="30"/>
  <c r="I54" i="30"/>
  <c r="H54" i="30"/>
  <c r="I53" i="30"/>
  <c r="H53" i="30"/>
  <c r="I52" i="30"/>
  <c r="H52" i="30"/>
  <c r="I51" i="30"/>
  <c r="H51" i="30"/>
  <c r="I50" i="30"/>
  <c r="H50" i="30"/>
  <c r="I49" i="30"/>
  <c r="H49" i="30"/>
  <c r="I48" i="30"/>
  <c r="H48" i="30"/>
  <c r="I47" i="30"/>
  <c r="H47" i="30"/>
  <c r="I46" i="30"/>
  <c r="H46" i="30"/>
  <c r="I45" i="30"/>
  <c r="H45" i="30"/>
  <c r="I44" i="30"/>
  <c r="H44" i="30"/>
  <c r="I43" i="30"/>
  <c r="H43" i="30"/>
  <c r="I42" i="30"/>
  <c r="H42" i="30"/>
  <c r="I41" i="30"/>
  <c r="H41" i="30"/>
  <c r="I40" i="30"/>
  <c r="H40" i="30"/>
  <c r="I39" i="30"/>
  <c r="H39" i="30"/>
  <c r="I38" i="30"/>
  <c r="H38" i="30"/>
  <c r="I37" i="30"/>
  <c r="H37" i="30"/>
  <c r="I36" i="30"/>
  <c r="H36" i="30"/>
  <c r="I35" i="30"/>
  <c r="H35" i="30"/>
  <c r="I34" i="30"/>
  <c r="H34" i="30"/>
  <c r="I33" i="30"/>
  <c r="H33" i="30"/>
  <c r="I32" i="30"/>
  <c r="H32" i="30"/>
  <c r="I31" i="30"/>
  <c r="H31" i="30"/>
  <c r="I30" i="30"/>
  <c r="H30" i="30"/>
  <c r="I29" i="30"/>
  <c r="H29" i="30"/>
  <c r="I28" i="30"/>
  <c r="H28" i="30"/>
  <c r="I27" i="30"/>
  <c r="H27" i="30"/>
  <c r="I26" i="30"/>
  <c r="H26" i="30"/>
  <c r="I25" i="30"/>
  <c r="H25" i="30"/>
  <c r="I24" i="30"/>
  <c r="H24" i="30"/>
  <c r="I23" i="30"/>
  <c r="H23" i="30"/>
  <c r="I22" i="30"/>
  <c r="H22" i="30"/>
  <c r="I21" i="30"/>
  <c r="H21" i="30"/>
  <c r="I20" i="30"/>
  <c r="H20" i="30"/>
  <c r="I19" i="30"/>
  <c r="H19" i="30"/>
  <c r="I18" i="30"/>
  <c r="H18" i="30"/>
  <c r="I17" i="30"/>
  <c r="H17" i="30"/>
  <c r="I16" i="30"/>
  <c r="H16" i="30"/>
  <c r="I15" i="30"/>
  <c r="H15" i="30"/>
  <c r="I14" i="30"/>
  <c r="H14" i="30"/>
  <c r="I13" i="30"/>
  <c r="H13" i="30"/>
  <c r="I12" i="30"/>
  <c r="H12" i="30"/>
  <c r="I11" i="30"/>
  <c r="H11" i="30"/>
  <c r="I10" i="30"/>
  <c r="H10" i="30"/>
  <c r="I9" i="30"/>
  <c r="H9" i="30"/>
  <c r="I8" i="30"/>
  <c r="H8" i="30"/>
  <c r="I7" i="30"/>
  <c r="H7" i="30"/>
  <c r="I6" i="30"/>
  <c r="H6" i="30"/>
  <c r="I270" i="30" l="1"/>
  <c r="C152" i="1" l="1"/>
  <c r="J37" i="10" l="1"/>
  <c r="I37" i="10"/>
  <c r="H37" i="10"/>
  <c r="G37" i="10"/>
  <c r="F37" i="10"/>
  <c r="E37" i="10"/>
  <c r="D37" i="10"/>
  <c r="C37" i="10"/>
  <c r="K36" i="10"/>
  <c r="L35" i="10"/>
  <c r="K35" i="10"/>
  <c r="L34" i="10"/>
  <c r="K34" i="10"/>
  <c r="L33" i="10"/>
  <c r="K33" i="10"/>
  <c r="L32" i="10"/>
  <c r="K32" i="10"/>
  <c r="L31" i="10"/>
  <c r="K31" i="10"/>
  <c r="L30" i="10"/>
  <c r="K30" i="10"/>
  <c r="L29" i="10"/>
  <c r="K29" i="10"/>
  <c r="L28" i="10"/>
  <c r="K28" i="10"/>
  <c r="L27" i="10"/>
  <c r="K27" i="10"/>
  <c r="L26" i="10"/>
  <c r="K26" i="10"/>
  <c r="L25" i="10"/>
  <c r="K25" i="10"/>
  <c r="L24" i="10"/>
  <c r="K24" i="10"/>
  <c r="L23" i="10"/>
  <c r="K23" i="10"/>
  <c r="L22" i="10"/>
  <c r="K22" i="10"/>
  <c r="L21" i="10"/>
  <c r="K21" i="10"/>
  <c r="L20" i="10"/>
  <c r="K20" i="10"/>
  <c r="L19" i="10"/>
  <c r="K19" i="10"/>
  <c r="L18" i="10"/>
  <c r="K18" i="10"/>
  <c r="L17" i="10"/>
  <c r="K17" i="10"/>
  <c r="L16" i="10"/>
  <c r="K16" i="10"/>
  <c r="L15" i="10"/>
  <c r="K15" i="10"/>
  <c r="L14" i="10"/>
  <c r="K14" i="10"/>
  <c r="L13" i="10"/>
  <c r="K13" i="10"/>
  <c r="L12" i="10"/>
  <c r="K12" i="10"/>
  <c r="L11" i="10"/>
  <c r="K11" i="10"/>
  <c r="D291" i="1"/>
  <c r="D498" i="1"/>
  <c r="D452" i="1"/>
  <c r="D644" i="1"/>
  <c r="D626" i="1"/>
  <c r="D603" i="1"/>
  <c r="D560" i="1"/>
  <c r="D531" i="1"/>
  <c r="D417" i="1"/>
  <c r="D350" i="1"/>
  <c r="D343" i="1"/>
  <c r="D305" i="1"/>
  <c r="D247" i="1"/>
  <c r="D242" i="1"/>
  <c r="D222" i="1"/>
  <c r="D144" i="1"/>
  <c r="D130" i="1"/>
  <c r="D61" i="1"/>
  <c r="D609" i="1"/>
  <c r="D536" i="1"/>
  <c r="D458" i="1"/>
  <c r="C258" i="1"/>
  <c r="D198" i="1"/>
  <c r="D173" i="1"/>
  <c r="K37" i="10" l="1"/>
  <c r="C16" i="1" l="1"/>
</calcChain>
</file>

<file path=xl/sharedStrings.xml><?xml version="1.0" encoding="utf-8"?>
<sst xmlns="http://schemas.openxmlformats.org/spreadsheetml/2006/main" count="1265" uniqueCount="969">
  <si>
    <t>Belalcazar</t>
  </si>
  <si>
    <t>Samaná</t>
  </si>
  <si>
    <t>Valor Asegurado</t>
  </si>
  <si>
    <t xml:space="preserve">    - Inventarios de mercancias </t>
  </si>
  <si>
    <t>Empresa de Obras Sanitarias de Caldas S.A. E.S.P.</t>
  </si>
  <si>
    <t>Valor</t>
  </si>
  <si>
    <t>Condiciones Particulares</t>
  </si>
  <si>
    <t>Asegurado</t>
  </si>
  <si>
    <t>Puntos</t>
  </si>
  <si>
    <t xml:space="preserve"> </t>
  </si>
  <si>
    <t>Daños Materiales</t>
  </si>
  <si>
    <t xml:space="preserve">    - Dinero en efectivo</t>
  </si>
  <si>
    <t>- 3.53  Anexo de avalancha, anegación y deslizamiento</t>
  </si>
  <si>
    <t>- Remoción de escombros</t>
  </si>
  <si>
    <t>- Gastos adicionales</t>
  </si>
  <si>
    <t>- Gastos de demostración de pérdida</t>
  </si>
  <si>
    <t>- Gastos de extinción</t>
  </si>
  <si>
    <t>- Gastos de preservación</t>
  </si>
  <si>
    <t>- Propiedad personal de empleados</t>
  </si>
  <si>
    <t>- Honorarios profesionales</t>
  </si>
  <si>
    <t xml:space="preserve">- Portador externo de datos      </t>
  </si>
  <si>
    <t>- Equipos móviles y portátiles</t>
  </si>
  <si>
    <t>- Honorarios de gastos de viaje y estadía de técnicos y otros</t>
  </si>
  <si>
    <t>- Alquiler de equipos por pérdidas totales o parciales</t>
  </si>
  <si>
    <t>- 3.35 Opción de amparos</t>
  </si>
  <si>
    <t>- Gastos para obtención de licencias, peritazgos y todos aquellos gastos</t>
  </si>
  <si>
    <t>del edificio.</t>
  </si>
  <si>
    <t>- Renta (9 meses)</t>
  </si>
  <si>
    <t>- Reposición de documentos y/o archivos</t>
  </si>
  <si>
    <t>- Gastos adicionales equipo electrónico</t>
  </si>
  <si>
    <t>- Gastos por flete aéreo</t>
  </si>
  <si>
    <t>- Gastos adicionales por horas extras</t>
  </si>
  <si>
    <t>- Rotura Accidental de Vidrios</t>
  </si>
  <si>
    <t>Amparos</t>
  </si>
  <si>
    <t>TOTAL</t>
  </si>
  <si>
    <t>Deducibles</t>
  </si>
  <si>
    <t>- Hurto y hurto calificado de equipo electrónico:</t>
  </si>
  <si>
    <t>- Daño de equipo electrónico:</t>
  </si>
  <si>
    <t>- Lucro Cesante por incendio:</t>
  </si>
  <si>
    <t>Motín y AMIT:</t>
  </si>
  <si>
    <t>Demás eventos:</t>
  </si>
  <si>
    <t>- Demás eventos:</t>
  </si>
  <si>
    <t>Sin deducible</t>
  </si>
  <si>
    <t>- Responsabilidad Civil Extracontractual:</t>
  </si>
  <si>
    <t>- Pérdida total daños</t>
  </si>
  <si>
    <t>- Pérdida parcial daños</t>
  </si>
  <si>
    <t>- Pérdida total y parcial por Hurto y Hurto calificado.</t>
  </si>
  <si>
    <t>- Terremoto</t>
  </si>
  <si>
    <t>- Amparo patrimonial</t>
  </si>
  <si>
    <t>- Asistencia jurídica en proceso penal</t>
  </si>
  <si>
    <t>- Asistencia en viajes para todos los vehículos</t>
  </si>
  <si>
    <t>- Gastos de transportes por pérdida total daños (60 días) por vehículo</t>
  </si>
  <si>
    <t>- Gastos de transportes por pérdida total hurto (60 días) por vehículo</t>
  </si>
  <si>
    <t>- Incremento en los costos de operación para los vehículos pesados por 60 días a 400.000 por día</t>
  </si>
  <si>
    <t>Nota importante</t>
  </si>
  <si>
    <t>- Por evento:</t>
  </si>
  <si>
    <t xml:space="preserve"> No aplicación de deducible</t>
  </si>
  <si>
    <t>- Básico</t>
  </si>
  <si>
    <t>- Hurto y hurto calificado</t>
  </si>
  <si>
    <t>- Abuso de confianza</t>
  </si>
  <si>
    <t>- Estafa</t>
  </si>
  <si>
    <t>- Falsificación</t>
  </si>
  <si>
    <t>- Protección de depósitos bancarios</t>
  </si>
  <si>
    <t>- Alcances fiscales</t>
  </si>
  <si>
    <t>- Rendición  reconstrucción de cuentas</t>
  </si>
  <si>
    <t>- Delitos contra la administración pública</t>
  </si>
  <si>
    <t>mejora tecnológica.</t>
  </si>
  <si>
    <t xml:space="preserve"> Sin aplicación de deducible</t>
  </si>
  <si>
    <t>1. Departamento de Caldas</t>
  </si>
  <si>
    <t>- 3.1.  Condiciones técnicas y económicas de los reaseguradores</t>
  </si>
  <si>
    <t>- 3.2. Nombramiento de ajustador</t>
  </si>
  <si>
    <t>- 3.15.  Arbitramento</t>
  </si>
  <si>
    <t>- 3.16.  Aviso de siniestro 30 días.</t>
  </si>
  <si>
    <t>- 3.17.  Conocimiento del riesgo</t>
  </si>
  <si>
    <t>2.  Amparos adicionales:</t>
  </si>
  <si>
    <t xml:space="preserve">- Responsabilidad Civil Extracontractual </t>
  </si>
  <si>
    <t>- Gastos médicos</t>
  </si>
  <si>
    <t>- 3.33.  Extensión del sitio o sitios en donde se asegura el riesgo</t>
  </si>
  <si>
    <t>- Gastos extraordinarios</t>
  </si>
  <si>
    <t>- Gastos para demostrar la pérdida</t>
  </si>
  <si>
    <t>- Alquiler de equipos en pérdidas totales y/o parciales</t>
  </si>
  <si>
    <t>- Flete aéreo</t>
  </si>
  <si>
    <t>- Incremento en los costos de operación:</t>
  </si>
  <si>
    <t>Límite diario:</t>
  </si>
  <si>
    <t>Agregado año:</t>
  </si>
  <si>
    <t>- Todo riesgo</t>
  </si>
  <si>
    <t>- Huracán - Avenida - Inundación - Anegación</t>
  </si>
  <si>
    <t>- Asonada, motín, conmoción civil o popular y huelga</t>
  </si>
  <si>
    <t>- Otras propiedades del asegurado</t>
  </si>
  <si>
    <t>- Hundimiento del terreno</t>
  </si>
  <si>
    <t>- Inundación y desbordamiento</t>
  </si>
  <si>
    <t>- Caída de rocas</t>
  </si>
  <si>
    <t>- Deslizamientos de tierra</t>
  </si>
  <si>
    <t>- Equipos bajo tierra</t>
  </si>
  <si>
    <t>- Daños a propiedades adyacentes o vecinas</t>
  </si>
  <si>
    <t>- Volcamiento</t>
  </si>
  <si>
    <t>- Extended coverage</t>
  </si>
  <si>
    <t>- Movilización por sus propios medios y/o en vehículos especializados</t>
  </si>
  <si>
    <t>- Cualquier otro fenómeno de la naturaleza</t>
  </si>
  <si>
    <t>Nota 1</t>
  </si>
  <si>
    <t>No obstante lo contemplado en las condiciones generales y particulares de la póliza,</t>
  </si>
  <si>
    <t>la cobertura se debe ampliar para amparar los daños de los equipos asegurados</t>
  </si>
  <si>
    <t>durante su transporte y movilización por sus propios medios en el territorio nacional,</t>
  </si>
  <si>
    <t>incluyendo vías públicas.</t>
  </si>
  <si>
    <t xml:space="preserve">causados como consecuencia de la operación de los equipos y bienes, los </t>
  </si>
  <si>
    <t>empleados serán considerados como terceros.</t>
  </si>
  <si>
    <t xml:space="preserve">operación de los equipos y bienes que ocasionen daños a los bienes o </t>
  </si>
  <si>
    <t>personas relacionadas contractualmente con la empresa.</t>
  </si>
  <si>
    <t>- Asonada, motín, conmoción civil o popular y huelga y Amit:</t>
  </si>
  <si>
    <t>- Responsabilidad Civil Extracontractual</t>
  </si>
  <si>
    <t>1. República de Colombia:</t>
  </si>
  <si>
    <t>- 3.8.  Restablecimiento automático del valor asegurado por pago de</t>
  </si>
  <si>
    <t>- 3.12.  Revocación o no renovación de la póliza 90 días</t>
  </si>
  <si>
    <t>- 3.26.  Uso de armas de fuego y errores de puntería</t>
  </si>
  <si>
    <t>- Predios, labores y operaciones</t>
  </si>
  <si>
    <t>- 3.28.  Actividades sociales y deportivas</t>
  </si>
  <si>
    <t>- Responsabilidad Civil por inundación</t>
  </si>
  <si>
    <t>- 3.30. Cobertura para vehículos propios y no propios</t>
  </si>
  <si>
    <t>- 3.31.  Transporte de materias primas y materiales azarosos</t>
  </si>
  <si>
    <t>- Productos y operaciones terminadas</t>
  </si>
  <si>
    <t>- Restaurantes, cafeterías, bares y casinos</t>
  </si>
  <si>
    <t>- Vallas - Avisos dentro y fuera de los predios</t>
  </si>
  <si>
    <t>- 3.48.  Conocimiento de la póliza por las coaseguradoras</t>
  </si>
  <si>
    <t>- 3.84.  Gastos de defensa, cauciones y costas procesales.</t>
  </si>
  <si>
    <t>- Parqueaderos (incluye hurto de vehículos)</t>
  </si>
  <si>
    <t>- 3.22 Acuerdo para ajuste en caso de siniestros</t>
  </si>
  <si>
    <t>- Incendio y/o explosión</t>
  </si>
  <si>
    <t>- 3.34 Manejo de siniestros</t>
  </si>
  <si>
    <t>- Uso de ascensores y escaleras automáticas</t>
  </si>
  <si>
    <t>- Grúas, montacargas y equipos similares dentro y fuera de los predios</t>
  </si>
  <si>
    <t>- 3.112 Cobertura de transporte de bienes.</t>
  </si>
  <si>
    <t>- Transporte, cargue y descargue de materiales.</t>
  </si>
  <si>
    <t>- Actividades sociales, deportivas y culturales</t>
  </si>
  <si>
    <t>- Propietarios, arrendatarios y poseedores</t>
  </si>
  <si>
    <t>- Responsabilidad Civil equipos de perforación de pozos de agua y escaleras</t>
  </si>
  <si>
    <t>- Predios en arrendamiento</t>
  </si>
  <si>
    <t>- Errores u omisiones</t>
  </si>
  <si>
    <t>- Rotura de Tuberías, tanques, bocatomas y/o desbordamiento de las aguas</t>
  </si>
  <si>
    <t xml:space="preserve">  contenidas en los mismos.</t>
  </si>
  <si>
    <t xml:space="preserve">- Participación del asegurado en ferias y exposiciones nacionales y eventos </t>
  </si>
  <si>
    <t xml:space="preserve">  relacionados con su objeto social.</t>
  </si>
  <si>
    <t xml:space="preserve">- Posesión, uso y mantenimiento de depósitos, tanques y tuberías, ubicados </t>
  </si>
  <si>
    <t xml:space="preserve">  o instalados dentro o fuera de los predios del asegurado.</t>
  </si>
  <si>
    <t>- Gastos adicionales por la presentación de fianzas.</t>
  </si>
  <si>
    <t>Información adicional</t>
  </si>
  <si>
    <t>- Gastos adicionales por condena en costas e interés de mora acumulados a cargo</t>
  </si>
  <si>
    <t xml:space="preserve">   del asegurado, desde cuando la sentencia se declare en firme hasta cuando la</t>
  </si>
  <si>
    <t xml:space="preserve">   compañía haya pagado o consignado en el juzgado su participación de tales gastos.  </t>
  </si>
  <si>
    <t xml:space="preserve">- Gastos adicionales y razonables en que haya incurrido el asegurado, en relación </t>
  </si>
  <si>
    <t xml:space="preserve">   con los gastos razonables de los reclamos amparados, siempre y cuando haya</t>
  </si>
  <si>
    <t xml:space="preserve">   mediado autorización previa de la compañía en adición a las sumas que ésta pague</t>
  </si>
  <si>
    <t xml:space="preserve">   a los damnificados como consecuencia de la responsabilidad civil extracontractual</t>
  </si>
  <si>
    <t xml:space="preserve">   en que incurra el asegurado.</t>
  </si>
  <si>
    <t>- Unión y Mezcla</t>
  </si>
  <si>
    <t>- Gastos médicos:</t>
  </si>
  <si>
    <t>3.86.  Abogados</t>
  </si>
  <si>
    <t>3.87.  Gastos de defensa en reclamaciones extrajudiciales</t>
  </si>
  <si>
    <t>3.88.  Gastos de defensa en procesos penales y Administrativos</t>
  </si>
  <si>
    <t>3.89.  Multas o sanciones administrativas</t>
  </si>
  <si>
    <t>3.90.  Amparo de Culpa Grave</t>
  </si>
  <si>
    <t>3.91.  Contratistas y subcontratistas</t>
  </si>
  <si>
    <t>3.92.  Reclamaciones de tipo laboral entre asegurados</t>
  </si>
  <si>
    <t>- Cobertura para Directores y Administradores</t>
  </si>
  <si>
    <t>3.93.  Definición de asegurados</t>
  </si>
  <si>
    <t>- Responsabilidad de la Empresa (Obtendrá la máxima calificación quien otorgue las mejores condiciones en éste item, los demás en forma proporcional)</t>
  </si>
  <si>
    <t>3.94.  Formulario de solicitud</t>
  </si>
  <si>
    <t>- Reembolso a la sociedad</t>
  </si>
  <si>
    <t>- Reclamos contra conyuges, los herederos o representantes por fallecimiento o por insolvencia</t>
  </si>
  <si>
    <t>- Nuevas subordinadas</t>
  </si>
  <si>
    <t>3.1. Condiciones técnicas y económicas de los reaseguradores.</t>
  </si>
  <si>
    <t>- Costos judiciales y gastos de defensa</t>
  </si>
  <si>
    <t>3.12 Revocación o no renovación de la póliza con aviso de 90 días.</t>
  </si>
  <si>
    <t>- Acciones u omisiones involuntarias.</t>
  </si>
  <si>
    <t>3.34. Manejo de siniestros.</t>
  </si>
  <si>
    <t>- Reclamos en materia laboral</t>
  </si>
  <si>
    <t>3.48. Conocimientos de las pólizas por las coaseguradoras.</t>
  </si>
  <si>
    <t>- Gastos de publicidad</t>
  </si>
  <si>
    <t>3.97. Cláusula de no control de reclamos.</t>
  </si>
  <si>
    <t>- Gastos de defensa por contaminación</t>
  </si>
  <si>
    <t>- Perjuicio financiero por contaminación</t>
  </si>
  <si>
    <t>- Sociedades sin ánimo de lucro</t>
  </si>
  <si>
    <t>3.115. Divisibilidad de las exclusiones</t>
  </si>
  <si>
    <t>- Sociedades participadas</t>
  </si>
  <si>
    <t>3.116. Liquidación de la sociedad tomadora</t>
  </si>
  <si>
    <t>- Manejo de crisis</t>
  </si>
  <si>
    <t>3.117 Amparo para Liquidadores</t>
  </si>
  <si>
    <t xml:space="preserve">3.118. Periodo informativo </t>
  </si>
  <si>
    <t>3.2 Nombramiento del ajustador</t>
  </si>
  <si>
    <t>-  La póliza funciona bajo el sistema de aseguramiento base de reclamación Claims Made</t>
  </si>
  <si>
    <t>- Reclamaciones resultantes de la falla en el mantanimiento o la contratación de seguros</t>
  </si>
  <si>
    <t>-  Se amparan las reclamaciones provenientes directa o indirectamente de la contraloria general o de cualquier otro organismo de control del estado o de caracter publico.</t>
  </si>
  <si>
    <t>- La póliza se extiende a cubrir los Directores y administradores pasados, presentes y futuros</t>
  </si>
  <si>
    <t>- Perdida fiscal o detrimento patrimonial</t>
  </si>
  <si>
    <t xml:space="preserve">TOTAL </t>
  </si>
  <si>
    <t>- Pérdida fiscal y/o detrimento patrimonial</t>
  </si>
  <si>
    <t>3.12. Revocación o no renovación de la póliza 90 días.</t>
  </si>
  <si>
    <t>3.8. Restablecimiento automático de la suma asegurada por pago de</t>
  </si>
  <si>
    <t>3.15. Arbitramento</t>
  </si>
  <si>
    <t>3.2.  Nombramiento de ajustador.</t>
  </si>
  <si>
    <t>3.1.  Condiciones técnicas y económicas de los reaseguradores.</t>
  </si>
  <si>
    <t>- Infidelidad de Empleados</t>
  </si>
  <si>
    <t>3.34. Manejo de siniestros</t>
  </si>
  <si>
    <t>- Pérdidas dentro de predios o locales ( en predios)</t>
  </si>
  <si>
    <t>3.35 Opción de amparos.</t>
  </si>
  <si>
    <t>- Pérdidas por fuera de predios o locales ( en transito)</t>
  </si>
  <si>
    <t>3.48 Conocimiento de las pólizas por las coaseguradoras.</t>
  </si>
  <si>
    <t>- Pérdidas por giros postales y billetes falsificados</t>
  </si>
  <si>
    <t>3.119 Definición de empleado</t>
  </si>
  <si>
    <t>- Pérdida por falsificación de cheques y otros documentos</t>
  </si>
  <si>
    <t>- Crimen electrónico y por computador</t>
  </si>
  <si>
    <t>- Extensión de falsificación</t>
  </si>
  <si>
    <t>- Se incluyen gastos de reclamación como consecuencia de honorarios y gastos incurridos y pagados por el asegurado</t>
  </si>
  <si>
    <t>- Cobertura para dinero, valores y títulos valores por pérdidas causadas por</t>
  </si>
  <si>
    <t>- Cláusula de empleados no identificados</t>
  </si>
  <si>
    <t xml:space="preserve">  incendio y líneas aliadas.</t>
  </si>
  <si>
    <t>- Extensión de directores (Incluyendo miembros de junta directiva)</t>
  </si>
  <si>
    <t>- Cobertura para otros bienes diferentes a dinero y valores</t>
  </si>
  <si>
    <t>- Extensión de Motín,  conmoción civil y daños mal intencionados para dinero, valores y títulos valores</t>
  </si>
  <si>
    <t>- Cobertura para bienes bajo cuidado, tenencia y control</t>
  </si>
  <si>
    <t>- Se ampara automáticamente los nuevos empleados y nuevas oficinas</t>
  </si>
  <si>
    <t>- Hurto por computador y fraude en transferencias de fondo</t>
  </si>
  <si>
    <t xml:space="preserve">  durante el periodo de la póliza.</t>
  </si>
  <si>
    <t xml:space="preserve">- Se incluyen las pérdidas causadas por terrorismo con respecto a </t>
  </si>
  <si>
    <t xml:space="preserve">  valores.</t>
  </si>
  <si>
    <t>- Pérdidas sufridas por el asegurado por fondos depositados en un</t>
  </si>
  <si>
    <t xml:space="preserve">  Banco donde el asegurado tiene cuenta de ahorros o cuenta corriente,</t>
  </si>
  <si>
    <t xml:space="preserve">  títulos valores o fiducias.</t>
  </si>
  <si>
    <t>- Cláusula de limitación de descubrimiento</t>
  </si>
  <si>
    <t>- Cláusula de re-expedición</t>
  </si>
  <si>
    <t>- Costo financiero neto con respecto a títulos valores (Obtendrá la máxima calificación quien otrogue las mejores condiciones en éste item, los demás en forma proporcional)</t>
  </si>
  <si>
    <t>- Cobertura para el personal suministrado por, pero no limitado a empresas de servicio temporal y/o servicios especializados y/o cooperativas y/o outsourcing</t>
  </si>
  <si>
    <t>- Moneda falsa se extiende a cubir monedas de todo el mundo</t>
  </si>
  <si>
    <t>- Extensión de fax, telex e instrucciones escritas incluyendo facsímiles</t>
  </si>
  <si>
    <t>- Extensión de destrucción  de dinero, valores y títulos valores</t>
  </si>
  <si>
    <t>- Artículo 1081 del código de comercio colombiano</t>
  </si>
  <si>
    <t>- Anexo de reemplazo y reconstrucción de libros contables/registros</t>
  </si>
  <si>
    <t>- Incluir cobertura para suplantación y estafa</t>
  </si>
  <si>
    <t>- Pérdidas de derechos de suscripción</t>
  </si>
  <si>
    <t>- Reposición y/o reemplazo de títulos valores</t>
  </si>
  <si>
    <t>- Se cubre la pérdida de datos electrónicos enviados por correo o cuando son transportados por una compañía de seguridad</t>
  </si>
  <si>
    <t xml:space="preserve">- La cobertura se extiende para incluir los intereses del asegurado en tránsito mientras estén al cuidado, custodia y control de compañías especiales de transporte </t>
  </si>
  <si>
    <t>Se ampara todo el personal al servicio del asegurado</t>
  </si>
  <si>
    <t>- 3.49.  Error en la declaración de la edad</t>
  </si>
  <si>
    <t>- 3.43.  Cláusula de amparo automático</t>
  </si>
  <si>
    <t>- Vida</t>
  </si>
  <si>
    <t>15 salarios</t>
  </si>
  <si>
    <t>- Doble indemnización</t>
  </si>
  <si>
    <t>- Incapacidad total y permanente</t>
  </si>
  <si>
    <t>- Enfermedades graves</t>
  </si>
  <si>
    <t>- 3.114 Definición de salario para efectos de la indeminzación</t>
  </si>
  <si>
    <t>Arma</t>
  </si>
  <si>
    <t>Anserma</t>
  </si>
  <si>
    <t>Arauca</t>
  </si>
  <si>
    <t>Kilometro 41</t>
  </si>
  <si>
    <t>La Dorada</t>
  </si>
  <si>
    <t>Guarinocito</t>
  </si>
  <si>
    <t>Manzanares</t>
  </si>
  <si>
    <t>Marquetalia</t>
  </si>
  <si>
    <t>Marulanda</t>
  </si>
  <si>
    <t>Neira</t>
  </si>
  <si>
    <t>Palestina</t>
  </si>
  <si>
    <t>Riosucio</t>
  </si>
  <si>
    <t>Risaralda</t>
  </si>
  <si>
    <t>San José</t>
  </si>
  <si>
    <t>Viterbo</t>
  </si>
  <si>
    <t xml:space="preserve">Vehículos de propiedad de Empocaldas </t>
  </si>
  <si>
    <t xml:space="preserve">    - Muebles y enseres y contenidos en general </t>
  </si>
  <si>
    <t xml:space="preserve">    - Edificios y construcciones </t>
  </si>
  <si>
    <t xml:space="preserve">´- Errores e Inexactitudes. </t>
  </si>
  <si>
    <t>3. Rotura de Maquinaria</t>
  </si>
  <si>
    <t>5. Sustracción (Dineros)</t>
  </si>
  <si>
    <t>6. Sustracción (Muebles y Enseres)</t>
  </si>
  <si>
    <t>- Bienes bajo cuidado, tenencia y control (inlcuido daños materiales y sustracción)</t>
  </si>
  <si>
    <t xml:space="preserve">   Período de indemnización 12 meses</t>
  </si>
  <si>
    <t>Todo riesgo de pérdida o daño material por cualquier causa no expresamente excluída, sea que dichos bienes estén en uso o inactivos y se encuentren dentro o fuera de los predios del asegurado, de propiedad del asegurado o de terceros bajo su responsabilidad, incluyendo:Terremoto, temblor o erupción volcánica (100%), Asonada, motín, conmoción civil o popular, huelga y actos mal intencionados de terceros (100%), Equipos Eléctricos y Electrónicos, Rotura de Maquinaria, Hurto,  Hurto Calificado y Lucro Cesante.  Incluye todos aquellos bienes recibidos o dados en comodato y/o en alquiler.</t>
  </si>
  <si>
    <t>OBLIGATORIO</t>
  </si>
  <si>
    <t>Amparos Adicionales Con Límites</t>
  </si>
  <si>
    <t>TOTAL:</t>
  </si>
  <si>
    <t>- Terremoto, temblor (excepto equipo electrónico):</t>
  </si>
  <si>
    <t>- Asonada, motín, amit (excepto equipo electrónico):</t>
  </si>
  <si>
    <t>10% valor pérdida mínimo 1 smmlv</t>
  </si>
  <si>
    <t>- Equipos móviles y portátiles:</t>
  </si>
  <si>
    <t>- Sustracción con y sin violencia:</t>
  </si>
  <si>
    <t>- Rotura de Maquinaria:</t>
  </si>
  <si>
    <t>2% valor pérdida mínimo 1 smmlv</t>
  </si>
  <si>
    <t>Prima con IVA</t>
  </si>
  <si>
    <t>- Obras Civiles (Según relación anexa)</t>
  </si>
  <si>
    <t>1. Activos Fijos de EMPOCALDAS ubicados en el Departamento de Caldas</t>
  </si>
  <si>
    <t>-  Índice variable 7%</t>
  </si>
  <si>
    <t>Total Valor Asegurado</t>
  </si>
  <si>
    <t>-  Amparo automático de nuevas propiedades, bienes y equipos ( 60 días)</t>
  </si>
  <si>
    <t xml:space="preserve">4. Equipo Electronico (incluido hurto y hurto calificado). </t>
  </si>
  <si>
    <t>Ver límite amparo</t>
  </si>
  <si>
    <t>15% valor asegurado edificios</t>
  </si>
  <si>
    <t>20% valor asegurado edificios</t>
  </si>
  <si>
    <t>- Incremento en costos de construcción y/o adecuación a normas sismoresistentes, valor asegurado adicional al valor del ítem edificios.</t>
  </si>
  <si>
    <t>- Adecuación de suelos, cimientos y terrenos por terremoto.</t>
  </si>
  <si>
    <t>NOTA:</t>
  </si>
  <si>
    <t>Los valores asegurados serán suministrados en forma global y en ningún momento se suministrará relación de valores pormenorizados.</t>
  </si>
  <si>
    <t>Dada la exposición al riesgo de Responsabilidad de los Asegurados, es absolutamente necesario que el alcance de esta cobertura se extienda a amparar los riesgos que detallamos a continuación:</t>
  </si>
  <si>
    <t>Queda entendido que la presente póliza ampara la responsabilidad civil derivada de los perjuicios patrimoniales y/o extrapatrimoniales, así como el Lucro cesante ocasionados en el desarrollo de las actividades propias del asegurado, de las complementarias a dichas actividades, de las especiales que desarrolle aún sin conexión directa con su función principal, así como de todas aquellas que sean necesarias dentro del giro normal de sus negocios, aún cuando tales actividades sean prestadas por personas naturales o jurídicas en quienes el asegurado hubiese encargado o delegado el desarrollo o control o vigilancia de las mismas.</t>
  </si>
  <si>
    <t>Aclaración cobertura de Responsabilidad civil Extracontractual</t>
  </si>
  <si>
    <t xml:space="preserve">Valor </t>
  </si>
  <si>
    <t xml:space="preserve">  $ 1.000.000.000/1.000.000.000/2.000.000.000=</t>
  </si>
  <si>
    <t>Limite global:</t>
  </si>
  <si>
    <t>Hasta el 50%</t>
  </si>
  <si>
    <t>Se amparan las pérdidas patrimoniales causadas al asegurado por actos de infidelidad de cualquiera de sus empleados y/o empresas  de servicios temporales y/o empleados de firmas especializadas y/o outsourcing. Igualmente se incluyen el valor de las cajas menores.</t>
  </si>
  <si>
    <t>- Cajas Menores</t>
  </si>
  <si>
    <t>Sin aplicación de deducible</t>
  </si>
  <si>
    <t>Opción Básica Limite Global 1</t>
  </si>
  <si>
    <t>(Opcional para contratar por parte del asegurado) Limite global: Opción 2</t>
  </si>
  <si>
    <t>En Millones</t>
  </si>
  <si>
    <t>250/500</t>
  </si>
  <si>
    <t>200/400</t>
  </si>
  <si>
    <t>20/60</t>
  </si>
  <si>
    <t>50/300</t>
  </si>
  <si>
    <t>- Contratistas y/o subcontratistas independientes. En exceso de las pólizas requeridas</t>
  </si>
  <si>
    <t>- Responsabilidad Civil Patronal. En exceso de las prestaciones sociales</t>
  </si>
  <si>
    <t>-  Vehículos propios y no propios. Opera en exceso de la póliza de Autos</t>
  </si>
  <si>
    <t>- R.C. del asegurado como consecuencia de los actos causados por vigilantes,  personal de seguridad y escoltas,  incluyendo el uso de armas de fuego.  En exceso de las pólizas de Ley,</t>
  </si>
  <si>
    <t>-  Responsabilidad Civil cruzada. En exceso de las pòlizas dee los contratistas</t>
  </si>
  <si>
    <t>-  R.C. Por transporte de bienes, incluyendo materiales azarosos. Lo  necesario y requerido por la Entidad</t>
  </si>
  <si>
    <t>-  Viajes de funcionarios en el territorio nacional. excluye RC profesional</t>
  </si>
  <si>
    <t>- Bienes bajo cuidado, tenencia y control.  Excluye el daño de dichos bienes.</t>
  </si>
  <si>
    <t>-  3.8.  Restablecimiento automático del valor asegurado por pago de siniestro. Mínimo una vez con cobro de prima</t>
  </si>
  <si>
    <t>-  3.27. Uso de cafeterías, restaurantes, casinos y bares.  Avisos y Vallas</t>
  </si>
  <si>
    <t>- 3.39.  Cobertura para elevadores y/o equipos de perforación de pozos de agua</t>
  </si>
  <si>
    <t>-  3.3. Bienes bajo cuidado, tenencia y control. Excluye el daño de dichos bienes</t>
  </si>
  <si>
    <t>- 3.29.  Amparo automático para predios y nuevas operaciones, con cobro de prima</t>
  </si>
  <si>
    <t>- Parqueaderos</t>
  </si>
  <si>
    <t xml:space="preserve">10% valor pérdida mínimo 1 smmlv </t>
  </si>
  <si>
    <t>- Demás evento</t>
  </si>
  <si>
    <t>OBJETO DEL SEGURO:</t>
  </si>
  <si>
    <t>-  Se amparan las reclamaciones provenientes directa o indirectamente de la contraloría general o de cualquier otra    entidad y organismo de control del estado y/o de carácter público.</t>
  </si>
  <si>
    <t>3.95.  Cobertura para juicios de Responsabilidad Civil Fiscal</t>
  </si>
  <si>
    <t xml:space="preserve">   siniestro. Mínimo una vez con cobro de prima</t>
  </si>
  <si>
    <t>Sublímites</t>
  </si>
  <si>
    <t>Costos judiciales y gastos de defensa:</t>
  </si>
  <si>
    <t>Cotizar las siguientes opciones de límites:</t>
  </si>
  <si>
    <t>Investigaciones preliminares</t>
  </si>
  <si>
    <t>Se otorgará el mayor puntaje al proponente que mejore por encima, las condiciones obligatorias para este ítem  y a los demás en forma proporcional.</t>
  </si>
  <si>
    <t xml:space="preserve"> Sin deducible</t>
  </si>
  <si>
    <t>EMPRESA DE OBRAS SANITARIAS DE CALDAS S.A. E.S.P. - EMPOCALDAS -</t>
  </si>
  <si>
    <t>Se cubren los perjuicios patrimoniales que sufra el asegurado, con motivo de actos deshonestos y fraudulentos de sus trabajadores, incluyendo los demás eventos detallados más adelante.</t>
  </si>
  <si>
    <t>LIMITE UNICO</t>
  </si>
  <si>
    <t xml:space="preserve">Toda y Cada Pérdida </t>
  </si>
  <si>
    <t xml:space="preserve">Y en agregado Anual de </t>
  </si>
  <si>
    <t>Deducible único</t>
  </si>
  <si>
    <t>- Gastos funerarios, adicionales y reembolsables no descontables del amparo básico</t>
  </si>
  <si>
    <t>7.5 salarios</t>
  </si>
  <si>
    <t>-  Incontestabilidad y conversión</t>
  </si>
  <si>
    <t>-  3.56.  Revocación, únicamente para los amparos adicionales</t>
  </si>
  <si>
    <t>- Modificaciones en beneficio del asegurado</t>
  </si>
  <si>
    <t>Nota</t>
  </si>
  <si>
    <t>El anexo de doble indemnización por muerte accidental debe incluir los eventos tales como atraco, secuestro y homicidio./ Se ampara el suicidio desde el inicio de vigencia de la póliza.</t>
  </si>
  <si>
    <t>-  3.50.  Cláusula de anticipo 50%. Una vez demostrado el evento.</t>
  </si>
  <si>
    <t xml:space="preserve">-  Clausula de Extension o continuidad </t>
  </si>
  <si>
    <t xml:space="preserve">necesarios demostrables en que incurra el asegurado para la reconstrucción </t>
  </si>
  <si>
    <t>$300.000,000 Evento/Vigencia</t>
  </si>
  <si>
    <t>Cinco (5) días</t>
  </si>
  <si>
    <t>Tres (3) días</t>
  </si>
  <si>
    <t>10% valor pérdida mínimo  US$5.000</t>
  </si>
  <si>
    <t>-  Asistencia jurídica en proceso civil y administrativos</t>
  </si>
  <si>
    <t>-  Terremoto, temblor y/o erupción volcánica</t>
  </si>
  <si>
    <t>-  Actos mal intencionados de terceros (terrorismo)</t>
  </si>
  <si>
    <t>Queda entendido que la presente póliza ampara la responsabilidad civil y administrativa derivada de los perjuicios patrimoniales (daño emergente y lucro cesante) y/o extrapatrimoniales (daños morales, fisiológicos y a la vida en relación), ocasionados en el desarrollo de las actividades propias del asegurado, de las complementarias a dichas actividades, de las especiales que desarrolle aún sin conexión directa con su función principal, así como de todas aquellas que sean necesarias dentro del giro normal de sus negocios, aun cuando tales actividades sean prestadas por personas naturales o jurídicas en quienes el asegurado hubiese encargado o delegado el desarrollo o control o vigilancia de las mismas.</t>
  </si>
  <si>
    <t>- Amparo de culpa grave</t>
  </si>
  <si>
    <t>- Costos y Gastos de Defensa para procesos penales, civiles y administrativos</t>
  </si>
  <si>
    <t>-  Gastos de defensa por cualquier demanda civil, penal y administrativa entablada contra el asegurado, en  razón de reclamos producidos en desarrollo de las actividades relacionadas con la  entidad, aún cuando dicha demanda fuera infundada falsa o fraudulenta.</t>
  </si>
  <si>
    <t>- Asistencia y honorarios jurídicos para conciliaciones, según requisito Ley 640 ante la Procuraduría,</t>
  </si>
  <si>
    <t xml:space="preserve">  siniestro. Mìnimo una vez con cobro de prima.</t>
  </si>
  <si>
    <t>-  Al vehículo Volkswagen Amarok, en la cobertura, rotura de llantas, accesorios menores, pérdida de llaves, conductor elegido y vehículo de reemplazo. Según condicionado de la aseguradora.</t>
  </si>
  <si>
    <t>-  Extensión de extorsión según las disposiciones legales colombianas (a las personas y a la propiedad)</t>
  </si>
  <si>
    <t>Hasta el 10% del valor asegurado Edificios.</t>
  </si>
  <si>
    <t>-  Cláusula de pérdidas a través de sistemas de cómputo  (LSW-238, LSW983 y/o DHP 84 )  para los sistemas usados por el asegurado, haciendo parte del agregado anual, amparos del 1al 10 (Obtendrá la máxima calificación quien otrogue las mejores condiciones en éste item, los demás en forma proporcional)</t>
  </si>
  <si>
    <t>- La Aseguradora toma nota y acepta que el asegurado tiene contratada una póliza de Manejo y que La presente póliza de infidelidad y riesgos financieros opera en exceso de ésta.</t>
  </si>
  <si>
    <t xml:space="preserve">-  3.55. Amparo automático para nuevos asegurados. Sujeto a declaración de asegurabilidad </t>
  </si>
  <si>
    <t>(Ver texto de cada cláusula en el Capítulo V - Pliego de Condiciones)</t>
  </si>
  <si>
    <t>$20.000.000= Evento / Vigencia</t>
  </si>
  <si>
    <t xml:space="preserve">TODO RIESGO </t>
  </si>
  <si>
    <t xml:space="preserve">DAÑOS MATERIALES COMBINADOS </t>
  </si>
  <si>
    <t>VALOR</t>
  </si>
  <si>
    <t>ASEGURADO</t>
  </si>
  <si>
    <t>PUNTOS</t>
  </si>
  <si>
    <t>AUTOMOVILES - COLECTIVA</t>
  </si>
  <si>
    <t>MANEJO ENTIDADES ESTATALES</t>
  </si>
  <si>
    <t>TODO RIESGO EQUIPO Y MAQUINARIA</t>
  </si>
  <si>
    <t>RESPONSABILIDAD CIVIL</t>
  </si>
  <si>
    <t>SERVIDORES PUBLICOS</t>
  </si>
  <si>
    <t xml:space="preserve">INFIDELIDAD Y RIESGOS FINANCIEROS </t>
  </si>
  <si>
    <t>VIDA GRUPO</t>
  </si>
  <si>
    <t>RESPONSABILIDAD CIVIL EXTRACONTRACTUAL</t>
  </si>
  <si>
    <r>
      <rPr>
        <b/>
        <sz val="11"/>
        <rFont val="Calibri"/>
        <family val="2"/>
      </rPr>
      <t>Nota:</t>
    </r>
    <r>
      <rPr>
        <sz val="11"/>
        <rFont val="Calibri"/>
        <family val="2"/>
      </rPr>
      <t xml:space="preserve"> Inventarios de Mercancias comprende ente otros accesorios, contadores, repuestos, tuberias, insumos quimicos, insumos de oficina y demas elementos propios para el funcionamiento de la empresa. </t>
    </r>
  </si>
  <si>
    <r>
      <t xml:space="preserve">2. Lucro Cesante por Incendio </t>
    </r>
    <r>
      <rPr>
        <sz val="10"/>
        <rFont val="Calibri"/>
        <family val="2"/>
      </rPr>
      <t>(Utilidad Bruta incluyendo la totalidad de la nómina)</t>
    </r>
  </si>
  <si>
    <r>
      <t>7. Sustracción (</t>
    </r>
    <r>
      <rPr>
        <b/>
        <sz val="11"/>
        <rFont val="Calibri"/>
        <family val="2"/>
      </rPr>
      <t>inventarios de Mercancías a primera perdida absoluta)</t>
    </r>
  </si>
  <si>
    <r>
      <rPr>
        <b/>
        <sz val="11"/>
        <rFont val="Calibri"/>
        <family val="2"/>
      </rPr>
      <t>Nota aclaratoria:</t>
    </r>
    <r>
      <rPr>
        <sz val="11"/>
        <rFont val="Calibri"/>
        <family val="2"/>
      </rPr>
      <t xml:space="preserve"> Solo se tendrán en cuenta los deducibles expresados sobre el valor de la pérdida o sin deducible, tal y como se detallan a continuación.   Cualquier otra alternativa distinta a la solicitada que desmejore las condiciones propuestas, tendrá cero (0) puntos para ese deducible.</t>
    </r>
  </si>
  <si>
    <r>
      <rPr>
        <b/>
        <sz val="11"/>
        <rFont val="Calibri"/>
        <family val="2"/>
      </rPr>
      <t>Nota:</t>
    </r>
    <r>
      <rPr>
        <sz val="11"/>
        <rFont val="Calibri"/>
        <family val="2"/>
      </rPr>
      <t xml:space="preserve"> La compañía de seguros favorecida acepta expedir la poliza dando continuidad y no exigirá inspección de los vehículos, según relación anexa</t>
    </r>
  </si>
  <si>
    <r>
      <t>Nota 2</t>
    </r>
    <r>
      <rPr>
        <sz val="11"/>
        <rFont val="Calibri"/>
        <family val="2"/>
      </rPr>
      <t xml:space="preserve">:   Para efecto de los daños, lesiones o muerte que puedan ser  </t>
    </r>
  </si>
  <si>
    <r>
      <t>Nota 3</t>
    </r>
    <r>
      <rPr>
        <sz val="11"/>
        <rFont val="Calibri"/>
        <family val="2"/>
      </rPr>
      <t>:    Se cubre la responsabilidad civil contractual derivada de la</t>
    </r>
  </si>
  <si>
    <r>
      <t>Nota 1</t>
    </r>
    <r>
      <rPr>
        <sz val="11"/>
        <rFont val="Calibri"/>
        <family val="2"/>
      </rPr>
      <t xml:space="preserve">:     Para efecto de los daños, lesiones o muerte que puedan ser  </t>
    </r>
  </si>
  <si>
    <r>
      <t>Nota 2</t>
    </r>
    <r>
      <rPr>
        <sz val="11"/>
        <rFont val="Calibri"/>
        <family val="2"/>
      </rPr>
      <t>:     Se cubre la responsabilidad civil contractual derivada de la</t>
    </r>
  </si>
  <si>
    <r>
      <rPr>
        <b/>
        <u/>
        <sz val="11"/>
        <rFont val="Calibri"/>
        <family val="2"/>
      </rPr>
      <t>Nota 3:</t>
    </r>
    <r>
      <rPr>
        <sz val="11"/>
        <rFont val="Calibri"/>
        <family val="2"/>
      </rPr>
      <t xml:space="preserve">   Los usuarios, visitantes o asistentes a diferentes eventos en las instalaciones de Empocaldas y a otros sitios de interes del asegurado, serán considerados como terceros en la póliza.</t>
    </r>
  </si>
  <si>
    <r>
      <t xml:space="preserve">NOTA: </t>
    </r>
    <r>
      <rPr>
        <sz val="11"/>
        <rFont val="Calibri"/>
        <family val="2"/>
      </rPr>
      <t>Dada la naturaleza jurídica de la empresa, es absolutamente necesario que este seguro incluya cobertura para juicios de responsabilidad fiscal, de lo contrario, la propuesta no será considerada.</t>
    </r>
  </si>
  <si>
    <r>
      <t>Opción 1.</t>
    </r>
    <r>
      <rPr>
        <sz val="11"/>
        <rFont val="Calibri"/>
        <family val="2"/>
      </rPr>
      <t xml:space="preserve"> $100.000.000= por persona $400.000.000 = evento y $1.200.000.000= por vigencia</t>
    </r>
  </si>
  <si>
    <r>
      <t>Opción 1.</t>
    </r>
    <r>
      <rPr>
        <sz val="11"/>
        <rFont val="Calibri"/>
        <family val="2"/>
      </rPr>
      <t xml:space="preserve"> $80.000.000= por persona $300.000.000 = evento y $800.000.000= por vigencia</t>
    </r>
  </si>
  <si>
    <r>
      <rPr>
        <b/>
        <sz val="11"/>
        <rFont val="Calibri"/>
        <family val="2"/>
      </rPr>
      <t>NOTA:</t>
    </r>
    <r>
      <rPr>
        <sz val="11"/>
        <rFont val="Calibri"/>
        <family val="2"/>
      </rPr>
      <t xml:space="preserve"> Conforme a la cotización presentada, La Aseguradora se obliga al pago de los honorarios del abogado seleccionado por el servidor público o ex servidor público investigado, en dos cuotas: Un 50% al inicio del proceso y el  50% restante a la finalización o archivo del proceso; sin importar en que etapa se termina el mismo.</t>
    </r>
  </si>
  <si>
    <r>
      <rPr>
        <b/>
        <sz val="11"/>
        <rFont val="Calibri"/>
        <family val="2"/>
      </rPr>
      <t>Nota aclaratoria:</t>
    </r>
    <r>
      <rPr>
        <sz val="11"/>
        <rFont val="Calibri"/>
        <family val="2"/>
      </rPr>
      <t xml:space="preserve"> Solo se tendrán en cuenta los deducibles expresados sobre el valor de la pérdida o sin deducible, tal y como se detallan a continuación. Cualquier otra alternativa distinta a la solicitada que desmejore las condiciones propuestas, tendrá cero (0) puntos para ese deducible.</t>
    </r>
  </si>
  <si>
    <r>
      <rPr>
        <b/>
        <sz val="11"/>
        <rFont val="Calibri"/>
        <family val="2"/>
      </rPr>
      <t>Nota:</t>
    </r>
    <r>
      <rPr>
        <sz val="11"/>
        <rFont val="Calibri"/>
        <family val="2"/>
      </rPr>
      <t xml:space="preserve">  El valor asegurado de cada funcionario corresponde a 15 veces su salario, el cual es producto del sueldo más las variables de acuerdo a la Convención Colectiva de Trabajo.</t>
    </r>
  </si>
  <si>
    <r>
      <rPr>
        <b/>
        <sz val="11"/>
        <rFont val="Calibri"/>
        <family val="2"/>
      </rPr>
      <t xml:space="preserve">Nota aclaratoria: </t>
    </r>
    <r>
      <rPr>
        <sz val="11"/>
        <rFont val="Calibri"/>
        <family val="2"/>
      </rPr>
      <t>Teniendo en cuenta que la póliza no contempla la aplicación de deducible, se neutralizará el puntaje asignando los 300 puntos a todos los proponentes</t>
    </r>
  </si>
  <si>
    <t>RESUMEN DE VALORACION DE OBRAS CIVILES</t>
  </si>
  <si>
    <t xml:space="preserve">Seccional </t>
  </si>
  <si>
    <t xml:space="preserve">Aguadas </t>
  </si>
  <si>
    <t xml:space="preserve">Chinchina </t>
  </si>
  <si>
    <t xml:space="preserve">Filadelfia </t>
  </si>
  <si>
    <t xml:space="preserve">Marmato </t>
  </si>
  <si>
    <t xml:space="preserve">Supía </t>
  </si>
  <si>
    <t xml:space="preserve">Victoria </t>
  </si>
  <si>
    <t xml:space="preserve">Total </t>
  </si>
  <si>
    <t>RESUMEN DE VALORACION DE ACTIVOS</t>
  </si>
  <si>
    <t>VIGENCIA HASTA 2019</t>
  </si>
  <si>
    <t xml:space="preserve">Edificios </t>
  </si>
  <si>
    <t>Red Electrica</t>
  </si>
  <si>
    <t xml:space="preserve">Red Telefonica </t>
  </si>
  <si>
    <t>Maquinaria y Equipo y Herramienta</t>
  </si>
  <si>
    <t>Dinero</t>
  </si>
  <si>
    <t>Muebles y Enseres</t>
  </si>
  <si>
    <t>Mecancias Inventarios</t>
  </si>
  <si>
    <t>Equipo Electronico</t>
  </si>
  <si>
    <t xml:space="preserve">Totales </t>
  </si>
  <si>
    <t>Manizales  (cra 23)</t>
  </si>
  <si>
    <t>Salamina Lote</t>
  </si>
  <si>
    <t xml:space="preserve">Departamento de Caldas </t>
  </si>
  <si>
    <t>- Traslado temporal (60 días). Excluye el transporte</t>
  </si>
  <si>
    <t>- Ingresos presupuestados 2019</t>
  </si>
  <si>
    <t>- Valor de la Nómina mensual  $</t>
  </si>
  <si>
    <t xml:space="preserve">- Número de empleados directos: </t>
  </si>
  <si>
    <t xml:space="preserve">- Número de empleados indirectos: </t>
  </si>
  <si>
    <t>ANEXO No.1</t>
  </si>
  <si>
    <t>Slip Condiciones Técnicas Pólizas / Programa de Seguros</t>
  </si>
  <si>
    <t>Seccional</t>
  </si>
  <si>
    <t>Total número Empleados: 261</t>
  </si>
  <si>
    <t>Traslado temporal de bienes (se excluye transporte)</t>
  </si>
  <si>
    <t>Propiedades adyacentes (en exceso de la póliza todo riesgo contratista)</t>
  </si>
  <si>
    <t xml:space="preserve"> Polución Contaminación súbita, accidental e imprevista (excluye la contaminación paulatina)</t>
  </si>
  <si>
    <t>3.85.Cobertura para gastos de defensa de la sociedad tomadora y/o subordinada. (siempre que dentro del proceso se encuentre vinculado un funcionario en un cargo asegurado)</t>
  </si>
  <si>
    <t xml:space="preserve">Amparar bajo las condiciones de la póliza de Servidores Públicos los perjuicios causados a terceros y/o a la Entidad, a consecuencia de acciones o actos imputables a uno o varios funcionarios que desempeñen los cargos aquí asegurados, así como por perjuicios por Responsabilidad Fiscal y Gastos de Defensa en que incurran los directivos para su defensa.
“La presente póliza opera bajo la modalidad de cobertura por reclamación o "claims made" de conformidad con la Ley 387 de 1997. La cobertura de la póliza aplica a: (i) reclamaciones o investigaciones notificadas a los funcionarios asegurado por primera vez durante la vigencia de la póliza; y/o (ii) circunstancias por las que los funcionarios asegurados tengan conocimiento por primera vez durante la vigencia de la póliza, de investigaciones iniciadas o que estarán siendo iniciadas en su contra. La cobertura se circunscribe a hechos que hayan ocurrido dentro del período de retroactividad de la póliza. Todas las reclamaciones o investigaciones subsiguientes relacionadas con la primera notificación e informada a la Aseguradora, se considerarán cubiertas por la póliza vigente en el momento de la primera notificación. Por esto mismo, las reclamaciones, investigaciones o circunstancias ya notificadas quedan excluidas de todas las vigencias posteriores.”
Los hallazgos o circunstancias en averiguación que no individualicen ningún funcionario o cargo asegurado no se considerarán, para efectos de la póliza, como hechos conocidos que puedan dar lugar a una reclamación aplicable bajo el presente seguro sino hasta el momento que sea vinculado el funcionario(s) formalmente a alguna investigación o indagación preliminar. En consecuencia, en caso de que estos hechos se materialicen posteriormente en una reclamación, no se consideraran hechos excluidos aun cuando no hubiesen sido reportados a la aseguradora.
Así mismo queda expresamente acordado y convenido que la aseguradora acepta bajo los mismos términos, las condiciones del sistema de cobertura aquí definidas y en caso de existencia de textos, cláusulas o condiciones contenidas en la propuesta o indicadas en el ejemplar de las condiciones generales de la póliza u otro documento, en contradicción con lo dispuesto en esta cláusula, se entenderán por no escritas.
Definición de Evento:
Se entiende por evento toda circunstancia que pueda derivar en una o varias reclamaciones o procesos, aun cuando sean adelantados por autoridades distintas, siempre que provengan de una misma causa y aun cuando estén involucrados varios funcionarios asegurados.
Para efectos de determinar la cobertura bajo la póliza, de acuerdo con la Modalidad de Cobertura aquí definida, queda entendido y acordado que todas las investigaciones y procesos que surjan con posterioridad a dicha notificación efectuada por primera vez, deberán ser atendidas por la misma póliza que conoció de aquella primera reclamación debidamente notificada durante la vigencia de la póliza.
</t>
  </si>
  <si>
    <t>30% Evento/Vigencia</t>
  </si>
  <si>
    <t>3.96.  Fecha de retroactividad a la emisión de la primera póliza que fue el 05-06-2001 La Previsora S.A.</t>
  </si>
  <si>
    <t>VALOR ASEGURADO</t>
  </si>
  <si>
    <t xml:space="preserve">Empresa de Obras Sanitarias de Caldas S.A. E.S.P.   </t>
  </si>
  <si>
    <t xml:space="preserve">Relacion de Vehiculos </t>
  </si>
  <si>
    <t>Codigo Fasecolda</t>
  </si>
  <si>
    <t>Clase</t>
  </si>
  <si>
    <t>Marca</t>
  </si>
  <si>
    <t xml:space="preserve">Tipo </t>
  </si>
  <si>
    <t xml:space="preserve">Placa </t>
  </si>
  <si>
    <t>Modelo</t>
  </si>
  <si>
    <t>Servicio</t>
  </si>
  <si>
    <t>Chasis</t>
  </si>
  <si>
    <t>Motor</t>
  </si>
  <si>
    <t>CAMION</t>
  </si>
  <si>
    <t>INTERNATIONAL</t>
  </si>
  <si>
    <t>4300 4X2 10,5 TONELADAS</t>
  </si>
  <si>
    <t>OUD152</t>
  </si>
  <si>
    <t>OFICIAL</t>
  </si>
  <si>
    <t>1HTMMAAN16H297296</t>
  </si>
  <si>
    <t>466HM2U2082207</t>
  </si>
  <si>
    <t>CAMIONETA</t>
  </si>
  <si>
    <t>VOLKSWAGEN</t>
  </si>
  <si>
    <t>AMAROK DOBLE CABINA</t>
  </si>
  <si>
    <t>OVM317</t>
  </si>
  <si>
    <t>WV1ZZZ2HZJA000135</t>
  </si>
  <si>
    <t>CNF081074</t>
  </si>
  <si>
    <t xml:space="preserve">CAMION </t>
  </si>
  <si>
    <t>CHEVROLET</t>
  </si>
  <si>
    <t>NKR DIESEL TURBO</t>
  </si>
  <si>
    <t>VIK484</t>
  </si>
  <si>
    <t>9GDNKR55X7B006053</t>
  </si>
  <si>
    <t>MOTOCARRO</t>
  </si>
  <si>
    <t>AKT</t>
  </si>
  <si>
    <t>AK200ZW CARGUERO</t>
  </si>
  <si>
    <t>267ABY</t>
  </si>
  <si>
    <t>9F2A4200XG5003587</t>
  </si>
  <si>
    <t>ZS163QML8G100973</t>
  </si>
  <si>
    <t>268ABY</t>
  </si>
  <si>
    <t xml:space="preserve">OFICIAL </t>
  </si>
  <si>
    <t>9F2A200XG5002956</t>
  </si>
  <si>
    <t>ZS163QML8G100362</t>
  </si>
  <si>
    <t xml:space="preserve">TOTAL VALOR ASEGURADO </t>
  </si>
  <si>
    <t>EMPRESA DE OBRAS SANITARIAS DE CALDAS</t>
  </si>
  <si>
    <t>EMPOCALDAS S.A. E.S.P.</t>
  </si>
  <si>
    <t>IDENTIFICACION</t>
  </si>
  <si>
    <t>BASICO</t>
  </si>
  <si>
    <t>FECHA INGRESO</t>
  </si>
  <si>
    <t>FECHA NACIMIENTO</t>
  </si>
  <si>
    <t>EDAD</t>
  </si>
  <si>
    <t>VR. ASEGURADO</t>
  </si>
  <si>
    <t>ADARVE MARTINEZ JORGE HERNAN</t>
  </si>
  <si>
    <t>AGUDELO B. JOSE DUBIER</t>
  </si>
  <si>
    <t>AGUDELO SALAZAR CESAR AUGUSTO</t>
  </si>
  <si>
    <t>ALARCON SALAZAR JOSE FABIO</t>
  </si>
  <si>
    <t>ALARCON VANEGAS LUIS FERNANDO</t>
  </si>
  <si>
    <t>ALZATE MEJIA ELESBAN</t>
  </si>
  <si>
    <t>ALZATE QUIROGA JOSE FERNANDO</t>
  </si>
  <si>
    <t>ARANGO LOPEZ CARLOS ALBERTO</t>
  </si>
  <si>
    <t>ARDILA TORRES JUAN ESTEBAN</t>
  </si>
  <si>
    <t>ARENAS ORTIZ CARLOS</t>
  </si>
  <si>
    <t>ARIAS OCAMPO LUIS FERNANDO</t>
  </si>
  <si>
    <t>ARIAS SALAZAR MARIA ISABEL</t>
  </si>
  <si>
    <t>ARISTIZABAL VELANDIA BEATRIZ ELENA</t>
  </si>
  <si>
    <t>ARREDONDO ALVAREZ FABIAN</t>
  </si>
  <si>
    <t>ARROYAVE FRANCO CARLOS ALBERTO</t>
  </si>
  <si>
    <t>ATEHORTUA LOPEZ GERMAN</t>
  </si>
  <si>
    <t>AVILES HERNANDEZ LUIS ALEXANDER</t>
  </si>
  <si>
    <t>BAÑOL LARGO YESID DE JESUS</t>
  </si>
  <si>
    <t>BARRETO BERMUDEZ GUSTAVO HUMBERTO</t>
  </si>
  <si>
    <t>BARRIOS MARTINEZ LUIS ALBERTO</t>
  </si>
  <si>
    <t>BARTOLO SUAREZ WILSON ALBERTO</t>
  </si>
  <si>
    <t>BAZA ARENAS PEDRO PABLO</t>
  </si>
  <si>
    <t>BEDOYA AGUIRRE JOSE OSCAR</t>
  </si>
  <si>
    <t>BEDOYA JARAMILLO NESTOR ALONSO</t>
  </si>
  <si>
    <t>BEDOYA LOPEZ GUILLERMO</t>
  </si>
  <si>
    <t>BEDOYA SANCHEZ JOSE GUILLERMO</t>
  </si>
  <si>
    <t>BERMUDEZ SANCHEZ MANUEL FERNANDO</t>
  </si>
  <si>
    <t>BETANCUR CARO TATIANA MARIA</t>
  </si>
  <si>
    <t>BETANCUR GARCIA ARNOLDO DE JESUS</t>
  </si>
  <si>
    <t>BUENO ROJAS JORGE ELIECER</t>
  </si>
  <si>
    <t>CADAVID CHICA GERMAN DARIO</t>
  </si>
  <si>
    <t>CALLE CLAVIJO GUSTAVO ADOLFO</t>
  </si>
  <si>
    <t>CAÑAS TANGARIFE CARLOS ALBERTO</t>
  </si>
  <si>
    <t>CANDAMIL DUQUE CLAUDIA MARIA</t>
  </si>
  <si>
    <t>CANDAMIL VALENCIA JHON HENRY</t>
  </si>
  <si>
    <t>CAPERA JUAN CARLOS</t>
  </si>
  <si>
    <t>CARDENAS VILLEGAS ELIZABETH</t>
  </si>
  <si>
    <t>CARDONA CORREA SANDRA MILENA</t>
  </si>
  <si>
    <t>CARDONA MARIN FABIO</t>
  </si>
  <si>
    <t>CARDONA MARIN WILMER</t>
  </si>
  <si>
    <t>CARDONA VALENCIA GERMAN</t>
  </si>
  <si>
    <t>CARMONA HERRERA MARIA ELENA</t>
  </si>
  <si>
    <t>CARVAJAL BETANCURT YEISON DARIO</t>
  </si>
  <si>
    <t>CASTAÑEDA AGUDELO LUIS ARLIRIO</t>
  </si>
  <si>
    <t>CASTRO PEREZ LUIS EFREN</t>
  </si>
  <si>
    <t>CASTRO RIVAS JAKELINE</t>
  </si>
  <si>
    <t>CHICA VALENCIA JOSE MAURICIO</t>
  </si>
  <si>
    <t>CIFUENTES VARGAS TITO FERNANDO</t>
  </si>
  <si>
    <t>CLAVIJO ALZATE OSCAR EDUARDO</t>
  </si>
  <si>
    <t>CLAVIJO BEDOYA GUSTAVO</t>
  </si>
  <si>
    <t>CLAVIJO HOYOS MARIA ALEJANDRA</t>
  </si>
  <si>
    <t>COLORADO BEDOYA LUIS FELIPE</t>
  </si>
  <si>
    <t>CONTRERAS GONZALEZ MARIA LUVY</t>
  </si>
  <si>
    <t>CRUZ TREJOS CARLOS ALBERTO</t>
  </si>
  <si>
    <t>DIAZ ZAPATA MARIA EUGENIA</t>
  </si>
  <si>
    <t>DUQUE JIMENEZ NESTOR JAIRO</t>
  </si>
  <si>
    <t>DUQUE RODRIGUEZ JUAN CARLOS</t>
  </si>
  <si>
    <t>ELEJALDE ARIAS MARTIN ALONSO</t>
  </si>
  <si>
    <t>FLOREZ RAIGOZA WILLIAM ANDRES</t>
  </si>
  <si>
    <t>FRANCO RESTREPO ARMANDO DE JESUS</t>
  </si>
  <si>
    <t>GALLO CIFUENTES GLORIA CARMENZA</t>
  </si>
  <si>
    <t>GALLO RAMIREZ CESAR AUGUSTO</t>
  </si>
  <si>
    <t>GALVEZ RAMIREZ GERMAN DE JESUS</t>
  </si>
  <si>
    <t>GALVIS GONZALEZ NUBIA JANNETH</t>
  </si>
  <si>
    <t>GALVIS HERNANDEZ RODRIGO ARMANDO</t>
  </si>
  <si>
    <t>GALVIS RIVERA JULIAN ALBERT</t>
  </si>
  <si>
    <t>GARCES AGUDELO OMAR</t>
  </si>
  <si>
    <t>GARCIA CARDONA CARLOS AUGUSTO</t>
  </si>
  <si>
    <t>GARCIA GUZMAN MARIO AUGUSTO</t>
  </si>
  <si>
    <t>GARCIA LOAIZA JORGE HERNAN</t>
  </si>
  <si>
    <t>GARCIA MURILLO YOVAN</t>
  </si>
  <si>
    <t>GARCIA OSORIO FERNANDO ALBERTO</t>
  </si>
  <si>
    <t>GARCIA OSPINA JOHN JAIRO</t>
  </si>
  <si>
    <t>GARCIA TELLEZ EDWIN</t>
  </si>
  <si>
    <t>GARCIA VANEGAS ALBEIRO</t>
  </si>
  <si>
    <t>GARZON MARIN LUZ ENSUEÑO</t>
  </si>
  <si>
    <t>GAVIRIA MARULANDA FELIPE</t>
  </si>
  <si>
    <t>GIRALDO GARCIA JOSE GUILLERMO</t>
  </si>
  <si>
    <t>GIRALDO GUTIERREZ LINA MARIA</t>
  </si>
  <si>
    <t>GIRALDO HENRY ALBERTO</t>
  </si>
  <si>
    <t>GIRALDO JARAMILLO MARTHA ISABEL</t>
  </si>
  <si>
    <t>GIRALDO MARIN JORGE EDUARDO</t>
  </si>
  <si>
    <t>GIRALDO VALLEJO RAFAEL</t>
  </si>
  <si>
    <t>GOMEZ ACOSTA POMPILIO</t>
  </si>
  <si>
    <t>GÓMEZ GALLEGO HECTOR IVÁN</t>
  </si>
  <si>
    <t>GOMEZ GALVIZ ESQUIVEL</t>
  </si>
  <si>
    <t>GOMEZ HENAO ADRIANA CAROLINA</t>
  </si>
  <si>
    <t>GOMEZ LOPEZ YONFREDY</t>
  </si>
  <si>
    <t>GONZALEZ LLANO JOSE ARISTIDES</t>
  </si>
  <si>
    <t>GONZALEZ MAHECHA EVANGELISTA</t>
  </si>
  <si>
    <t>GONZALEZ SANCHEZ JAIRO</t>
  </si>
  <si>
    <t>GRAJALES OCAMPO CESAR AUGUSTO</t>
  </si>
  <si>
    <t>GRAJALES OSORIO FERNANDO</t>
  </si>
  <si>
    <t>GRISALES LOPEZ LEIDI LORENA</t>
  </si>
  <si>
    <t>GRISALES SANCHEZ ANDRES FELIPE</t>
  </si>
  <si>
    <t>GRISALES TABARES LORENA</t>
  </si>
  <si>
    <t>GUEVARA GARCIA EDGAR ALBERTO</t>
  </si>
  <si>
    <t>GUTIERREZ LEAL ANA LUISA</t>
  </si>
  <si>
    <t>GUZMAN QUINTERO MARIA DEL CARMEN</t>
  </si>
  <si>
    <t>HENAO QUINTERO JOSE ARLEY</t>
  </si>
  <si>
    <t>HENAO RESTREPO JHON JAVIER</t>
  </si>
  <si>
    <t>HERNANDEZ SALAZAR ANDRES MAURICIO</t>
  </si>
  <si>
    <t>HERRERA CARDONA CARLOS ALBERTO</t>
  </si>
  <si>
    <t>HOLGUIN AGUIRRE CARLOS ALBERTO</t>
  </si>
  <si>
    <t>HOLGUIN OCAMPO BLANCA ESNEDA</t>
  </si>
  <si>
    <t>HURTADO CASTAÑO ALBERTO</t>
  </si>
  <si>
    <t>HURTATIS VANEGAS MAXIMILIANO</t>
  </si>
  <si>
    <t>ISAZA QUICENO LUIS FERNANDO</t>
  </si>
  <si>
    <t>JIMENEZ OROZCO GINA TATIANA</t>
  </si>
  <si>
    <t>LATORRE ARIAS FREDY IVAN</t>
  </si>
  <si>
    <t>LEDESMA VILLEGAS JOHN FREDY</t>
  </si>
  <si>
    <t>LOAIZA ECHEVERRY BEATRIZ EUGENIA</t>
  </si>
  <si>
    <t>LONDOÑO LONDOÑO LIBARDO DE JESUS</t>
  </si>
  <si>
    <t>LONDOÑO OSORIO ESTEFANIA</t>
  </si>
  <si>
    <t>LOPERA PROAÑOS SERGIO</t>
  </si>
  <si>
    <t>LOPEZ MUÑOZ MIGUEL ANGEL</t>
  </si>
  <si>
    <t>LOPEZ RAMIREZ MAURICIO</t>
  </si>
  <si>
    <t>LOPEZ RESTREPO MADELEINE</t>
  </si>
  <si>
    <t>LUGO MARTINEZ RAMIRO</t>
  </si>
  <si>
    <t>MAPURA LUIS ANTONIO</t>
  </si>
  <si>
    <t>MARIN OSPINA ANYELA XIMENA</t>
  </si>
  <si>
    <t>MARIN VELEZ GLORIA PATRICIA</t>
  </si>
  <si>
    <t>MARTINEZ BERMUDEZ MARIO HERNAN</t>
  </si>
  <si>
    <t>MARTINEZ BLANDON RUBIELA</t>
  </si>
  <si>
    <t>MARTINEZ GAITAN LINA COSTANZA</t>
  </si>
  <si>
    <t>MARTINEZ GIRALDO JUAN PABLO</t>
  </si>
  <si>
    <t>MARTINEZ RAMIREZ CLAUDIO ALEJANDRO</t>
  </si>
  <si>
    <t>MARULANDA CUELLAR GILDARDO ADOLFO</t>
  </si>
  <si>
    <t>MEJIA ALVAREZ FERNANDO HELY</t>
  </si>
  <si>
    <t>MEJIA CHICA ROBINSON</t>
  </si>
  <si>
    <t>MEJIA JARAMILLO RUBEN DARIO</t>
  </si>
  <si>
    <t>MONTERO ZARATE GUSTAVO</t>
  </si>
  <si>
    <t>MONTES PALACIO GLORIA AMPARO</t>
  </si>
  <si>
    <t>MONTES RUDAS JOSE ALBEIRO</t>
  </si>
  <si>
    <t>MONTOYA VELASQUEZ JONATAN</t>
  </si>
  <si>
    <t>MORALES FLOREZ JOSE RAMON</t>
  </si>
  <si>
    <t>MORALES LOAIZA JORGE LUIS</t>
  </si>
  <si>
    <t>MORALES OCAMPO LUZ DARY</t>
  </si>
  <si>
    <t>MORALES SANCHEZ HECTOR FABIO</t>
  </si>
  <si>
    <t>MORENO RESTREPO JAIME EDGAR</t>
  </si>
  <si>
    <t>MUÑOZ GIRALDO MARCO HOLVER</t>
  </si>
  <si>
    <t>MUÑOZ LÓPEZ JUAN DIEGO</t>
  </si>
  <si>
    <t>MUÑOZ LOPEZ WEIMAR</t>
  </si>
  <si>
    <t>MURILLO RAMIREZ JOSE EINER</t>
  </si>
  <si>
    <t>NAVARRO BUSTOS ALBERTO</t>
  </si>
  <si>
    <t>NOREÑA AGUDELO JOSE ARIEL</t>
  </si>
  <si>
    <t>NOREÑA VALENCIA OSCAR FERNANDO</t>
  </si>
  <si>
    <t>NOVA MATIZ VICTOR MANUEL</t>
  </si>
  <si>
    <t>OBANDO LOPEZ OSCAR ALBEIRO</t>
  </si>
  <si>
    <t>OLARTE GOMEZ CLAUDIA JANETH</t>
  </si>
  <si>
    <t>OROZCO RUBIO DIANA</t>
  </si>
  <si>
    <t>ORREGO ARIAS CARLOS MARIO</t>
  </si>
  <si>
    <t>ORREGO BOTERO MARTHA MONICA</t>
  </si>
  <si>
    <t>ORTIZ CANO DASY LORENA</t>
  </si>
  <si>
    <t>ORTIZ EVER</t>
  </si>
  <si>
    <t>OSORIO H. LEONEL ANTONIO</t>
  </si>
  <si>
    <t>OSORIO RAMIREZ JOHN EUSEBIO</t>
  </si>
  <si>
    <t>OSPINA CARDONA JOSE ARLID</t>
  </si>
  <si>
    <t>OSPINA GRAJALES EDILFRED</t>
  </si>
  <si>
    <t>OSSA RUIZ MIGUEL ARTURO</t>
  </si>
  <si>
    <t>OTALVARO TABORDA ALEXIS DAVID</t>
  </si>
  <si>
    <t>PALACIO CARMONA CRISTIAM DAVID</t>
  </si>
  <si>
    <t>PALACIO MEJIA JOHN JAIME</t>
  </si>
  <si>
    <t>PAMPLONA CUARTAS GILBERTO ANTONIO</t>
  </si>
  <si>
    <t>PATIÑO CEBALLOS JOSE ARBEY</t>
  </si>
  <si>
    <t>PATIÑO MARTINEZ LUZ AYDEE</t>
  </si>
  <si>
    <t>PEÑA GARCIA JOSE EDBER</t>
  </si>
  <si>
    <t>PERALTA MARIN LUIS CARLOS</t>
  </si>
  <si>
    <t>PINEDA GIRALDO NOLBERTO</t>
  </si>
  <si>
    <t>PINEDA PINEDA MARIO ALBERTO</t>
  </si>
  <si>
    <t>PINILLA CASTAÑO UBEIMAR LEANDRO</t>
  </si>
  <si>
    <t>PINTO RESTREPO RICARDO AUGUSTO</t>
  </si>
  <si>
    <t>QUEVEDO RUIZ JOSE ARIEL</t>
  </si>
  <si>
    <t>QUINCHIA OSPINA OLGA PATRICIA</t>
  </si>
  <si>
    <t>QUIÑONEZ PEREZ JULIO ARTURO</t>
  </si>
  <si>
    <t>QUINTERO VALENCIA WILLIAM</t>
  </si>
  <si>
    <t>QUIROGA HENAO EDIER SANTIAGO</t>
  </si>
  <si>
    <t>RAIGOZA CIFUENTES UBERNEY</t>
  </si>
  <si>
    <t>RAMIREZ BUITRAGO EVELIO</t>
  </si>
  <si>
    <t>RAMIREZ GALLEGO HECTOR HERNAN</t>
  </si>
  <si>
    <t>RAMIREZ GAVIRIA JAIME ANTONIO</t>
  </si>
  <si>
    <t>RAMIREZ GIRALDO LUIS EMILIO</t>
  </si>
  <si>
    <t>RAMIREZ HERNANDEZ ROBINSON</t>
  </si>
  <si>
    <t>RAMIREZ MEJIA CESAR AUGUSTO</t>
  </si>
  <si>
    <t>RAMIREZ PEREZ JOSE FERNANDO</t>
  </si>
  <si>
    <t>RAMIREZ RAMIREZ LUZ MARY</t>
  </si>
  <si>
    <t>RAMIREZ SERRATO GONZALO</t>
  </si>
  <si>
    <t>RESTREPO LOPEZ HUMBERTO ANTONIO</t>
  </si>
  <si>
    <t>RESTREPO OSPINA LUZ MARINA</t>
  </si>
  <si>
    <t>RESTREPO ROJAS NESTOR JOVANNY</t>
  </si>
  <si>
    <t>REYES QUINTERO ALEXANDER</t>
  </si>
  <si>
    <t>RIOS DELGADO VICTOR ALFONSO</t>
  </si>
  <si>
    <t>RIOS TORRES YADINSON</t>
  </si>
  <si>
    <t>RIOS VALENCIA JUAN PABLO</t>
  </si>
  <si>
    <t>ROA SOTELO CARLOS ALBERTO</t>
  </si>
  <si>
    <t>RODRIGUEZ RODAS RUBEN DARIO</t>
  </si>
  <si>
    <t>ROLDAN ZABALA RAMIRO</t>
  </si>
  <si>
    <t>RUBIO RAMON ANTONIO</t>
  </si>
  <si>
    <t>RUIZ RIVERA OSCAR ELID</t>
  </si>
  <si>
    <t>SALAZAR BUITRAGO NELSON</t>
  </si>
  <si>
    <t>SALAZAR CARDENAS MARTHA CECILIA</t>
  </si>
  <si>
    <t>SALAZAR GARCIA OSCAR</t>
  </si>
  <si>
    <t>SALAZAR MEJIA RENE</t>
  </si>
  <si>
    <t>SALAZAR MONTES DIANA PATRICIA</t>
  </si>
  <si>
    <t>SALAZAR PRIETO LELIO</t>
  </si>
  <si>
    <t>SANCHEZ ANGULO FERNANDO</t>
  </si>
  <si>
    <t>SANTA GALINDO ANDRES</t>
  </si>
  <si>
    <t>SERRANO MELO JORGE ENRIQUE</t>
  </si>
  <si>
    <t>TABA ARROYAVE ANDRES FELIPE</t>
  </si>
  <si>
    <t>TANGARIFE MARIN ALBERTO</t>
  </si>
  <si>
    <t>TENECHE LOPEZ RODOLFO</t>
  </si>
  <si>
    <t>TORO GUEVARA DORIEN</t>
  </si>
  <si>
    <t>TORRES AGUIRRE LUIS ANGEL</t>
  </si>
  <si>
    <t>TORRES GIRALDO ROBINSON FERNANDO</t>
  </si>
  <si>
    <t>USMA CASTRO MARTHA EUGENIA</t>
  </si>
  <si>
    <t>VALENCIA ACEVEDO JOSE FERNANDO</t>
  </si>
  <si>
    <t>VALENCIA ALVAREZ MARIA EUGENIA</t>
  </si>
  <si>
    <t>VALENCIA BERNAL JUAN CARLOS</t>
  </si>
  <si>
    <t>VALENCIA CARDONA JAMES ALBERTO</t>
  </si>
  <si>
    <t>VALENCIA LOPEZ LUZ ELY</t>
  </si>
  <si>
    <t>VASQUEZ FRANCO MARISOL</t>
  </si>
  <si>
    <t>VELANDIA AVENDAÑO JOSE IVAN</t>
  </si>
  <si>
    <t>VELASQUEZ QUINTERO OSCAR DE JESUS</t>
  </si>
  <si>
    <t>VELEZ ACEVEDO JORGE HERNAN</t>
  </si>
  <si>
    <t>VELEZ BOLIVAR ADRIANA PATRICIA</t>
  </si>
  <si>
    <t>VELEZ JARAMILLO LUIS NORBERTO</t>
  </si>
  <si>
    <t>VILLADA PEREZ ANDRES MAURICIO</t>
  </si>
  <si>
    <t>WHEELER ARCILA CLAUDIA JULIANA</t>
  </si>
  <si>
    <t>YEPES BETANCURTH CRISTIAN DANOVIS</t>
  </si>
  <si>
    <t>ZARATE VANEGAS ANDERSON</t>
  </si>
  <si>
    <t>ZULUAGA LOPEZ MARIA CECILIA</t>
  </si>
  <si>
    <t>ZULUAGA MUÑOZ ANGELA MARIA</t>
  </si>
  <si>
    <t xml:space="preserve">GUILLERMO ESCUDERO MARULANDA </t>
  </si>
  <si>
    <t xml:space="preserve"> ERIKA ANGELILLIS QUICENO</t>
  </si>
  <si>
    <t>ANDRES LONDOÑO MURILLO</t>
  </si>
  <si>
    <t>FERNANDO ANTONIO GONZALEZ GONZALEZ</t>
  </si>
  <si>
    <t>VICTOR DANIEL MARIN ALVAREZ</t>
  </si>
  <si>
    <t>SANDRA PATRICIA RESTREPO  TORO</t>
  </si>
  <si>
    <t>GERMAN MAURICIO PARDO GUERRERO</t>
  </si>
  <si>
    <t xml:space="preserve">WILLIAM GERMAN MOLINA MARIN </t>
  </si>
  <si>
    <t>DIEGO ALEJANDRO PATIÑO RINCON</t>
  </si>
  <si>
    <t>JUAN PABLO ZULUAGA CORREA</t>
  </si>
  <si>
    <t>SANDRA PATRICIA GIRALDO PARRA</t>
  </si>
  <si>
    <t>CESAR AUGUSTO OSPINA FRANCO</t>
  </si>
  <si>
    <t>LAURA JIMENA RAVE</t>
  </si>
  <si>
    <t xml:space="preserve">HENRY LOPEZ CUERVO </t>
  </si>
  <si>
    <t>JOSE ARGELIO MENDEZ ALVAREZ</t>
  </si>
  <si>
    <t>MILTON MAURICIO MACHADO MACARENO</t>
  </si>
  <si>
    <t>JAIME ANCIZAR SANCHEZ CARDENAS</t>
  </si>
  <si>
    <t>CATALINA CEFERINO CORTES</t>
  </si>
  <si>
    <t>VR. ASEGURADO ACTUAL</t>
  </si>
  <si>
    <t>DIEGO FERNANDO TREJOS COLORADO</t>
  </si>
  <si>
    <t>CHASIS</t>
  </si>
  <si>
    <t>CAMIÓN MV 607 4X2</t>
  </si>
  <si>
    <t>OCH236</t>
  </si>
  <si>
    <t>3HAEUTARXNL266639</t>
  </si>
  <si>
    <t>03604018</t>
  </si>
  <si>
    <t>09221017</t>
  </si>
  <si>
    <t>01604039</t>
  </si>
  <si>
    <t>015919010</t>
  </si>
  <si>
    <t>03604098</t>
  </si>
  <si>
    <t>FERNANDO ORREGO OSORIO</t>
  </si>
  <si>
    <t xml:space="preserve">MARIANA GUTIERREZ OSORIO </t>
  </si>
  <si>
    <t>VALENTINA BERRIO CARDONA</t>
  </si>
  <si>
    <t>JONNY ROLANDO BLANDÓN RODRÍGUEZ</t>
  </si>
  <si>
    <t>BERTHA LUCIA GUZMAN</t>
  </si>
  <si>
    <t xml:space="preserve">NICOLAS VILLAMIL RAMIREZ </t>
  </si>
  <si>
    <t xml:space="preserve">JUAN DANILO VARGAS ARISTIZABAL </t>
  </si>
  <si>
    <t>OSCAR EDUARDO GARCIA CARDOZO</t>
  </si>
  <si>
    <t>ALEXANDER GALVIS RIOS</t>
  </si>
  <si>
    <t xml:space="preserve">CLAUDIA PATRICIA ALVAREZ CARMONA </t>
  </si>
  <si>
    <t>911ADW</t>
  </si>
  <si>
    <t>912ADW</t>
  </si>
  <si>
    <t>CARGUERO 200 ZW [BAJO] MT 200CC</t>
  </si>
  <si>
    <t>15919010</t>
  </si>
  <si>
    <t>ZS163QML8N100567</t>
  </si>
  <si>
    <t>9F2A42003N5001340</t>
  </si>
  <si>
    <t>ZS163QML8N101706</t>
  </si>
  <si>
    <t>9F2A42006N5001946</t>
  </si>
  <si>
    <t>Valor Asegurado
Fasecolda Envío 316</t>
  </si>
  <si>
    <t>WILSON CASTAÑO ARIAS</t>
  </si>
  <si>
    <t>MANUEL FERNANDO CARDONA GUTIERREZ</t>
  </si>
  <si>
    <t>LISTADO EMPLEADOS AL: 22 DE DICIEMBRE DE 2022</t>
  </si>
  <si>
    <t>ORDEN</t>
  </si>
  <si>
    <t>OBSERVACIONES</t>
  </si>
  <si>
    <t>INGRESO 2022</t>
  </si>
  <si>
    <t>1Q</t>
  </si>
  <si>
    <t>DETALLE</t>
  </si>
  <si>
    <t>VEHICULO EN EL CUAL ESTA INSTALADO EL EQUIPO</t>
  </si>
  <si>
    <t>PÓLIZA DE SEGURO DE EQUIPO Y MAQUINARIA TODO RIESGO CONTRATISTA</t>
  </si>
  <si>
    <t>VIGENCIA:
DESDE LAS 00:00 HORAS DEL 1 DE ENERO DE 2023
HASTA LAS 00:00 DEL 1 DE ENERO DE 2024</t>
  </si>
  <si>
    <t>RELACIÓN DETALLADA DE EQUIPO Y MAQUINARIA ASEGURADO</t>
  </si>
  <si>
    <t xml:space="preserve">Equipo de Inspección de tuberias  de alcantarillado (CCTV),   Montado sobre el camión NKR de placas VIK484 </t>
  </si>
  <si>
    <t>VALOR TOTAL ASEGURADO</t>
  </si>
  <si>
    <t>INDICE VARIABLE CONTRATADO  DEL 7%</t>
  </si>
  <si>
    <t>Equipo vactor combinado de succión por vacío y lavado con tanques para lavado, tuberías y demás accesorios adicionales, instalados en el camión International de placas: OUD-152</t>
  </si>
  <si>
    <t>PÓLIZA No.: 1001151</t>
  </si>
  <si>
    <t>PÓLIZA DE SEGURO COLECTIVO DE AUTOMOVILES</t>
  </si>
  <si>
    <t>PÓLIZA No.: 3010508</t>
  </si>
  <si>
    <t>CARGO</t>
  </si>
  <si>
    <t>CANTIDAD </t>
  </si>
  <si>
    <t>Miembros principales de Junta Directiva</t>
  </si>
  <si>
    <t>Miembros suplentes de Junta Directiva</t>
  </si>
  <si>
    <t>Gerente</t>
  </si>
  <si>
    <t>Gerente suplente</t>
  </si>
  <si>
    <t>Secretario General</t>
  </si>
  <si>
    <t>Jefe de control interno</t>
  </si>
  <si>
    <t>Jefe departamento administrativo y financiero</t>
  </si>
  <si>
    <t>Jefe departamento comercial</t>
  </si>
  <si>
    <t>Jefe departamento planeación y proyectos</t>
  </si>
  <si>
    <t>Jefe departamento operaciones y mantenimiento</t>
  </si>
  <si>
    <t>Jefe sección tesorería</t>
  </si>
  <si>
    <t>Jefe sección gestión humana</t>
  </si>
  <si>
    <t>Jefe contratación</t>
  </si>
  <si>
    <t>Jefe contabilidad</t>
  </si>
  <si>
    <t>Jefe sección técnica y operativa</t>
  </si>
  <si>
    <t>Jefe sección Presupuesto</t>
  </si>
  <si>
    <t>Jefe sección cartera</t>
  </si>
  <si>
    <t>Jefe sección suministros</t>
  </si>
  <si>
    <t>jefe sección Sistemas</t>
  </si>
  <si>
    <t>Jefe sección facturación</t>
  </si>
  <si>
    <t>Profesional universitario unidad Jurídica</t>
  </si>
  <si>
    <t>Ingenieros de Zona</t>
  </si>
  <si>
    <t>Secretario Jurídico </t>
  </si>
  <si>
    <t>Jefe de la oficina de PQR</t>
  </si>
  <si>
    <t>TOTAL </t>
  </si>
  <si>
    <t>PÓLIZA DE SEGURO DE RESPONSABILIDAD CIVIL SERVIDORES PÚBLICOS</t>
  </si>
  <si>
    <t>PÓLIZA No.: 1005717</t>
  </si>
  <si>
    <t>RELACIÓN DE CARGOS AMPARADOS Y CANTIDAD DE ASEGURADOS POR CARGO</t>
  </si>
  <si>
    <t>TOTAL CARGOS</t>
  </si>
  <si>
    <t>CANTIDAD DE PERSONAS ASEGURADAS</t>
  </si>
  <si>
    <t>EQUIPO VACTOR IMPACT INSTALADO EN EL CAMIÓN MV 607 4X2 INTERNATIONAL DE PLACA OCH236 MODELO 2022 
VEHÍCULO CARROZADO EQUIPO DE PRESIÓN SUCCIÓN PARA SONDEO Y LIMPIEZA DE ALCANTARILLAS PARA EL MANTENIMIENTO DE REDES DE ALCANTARILLADO MARCA VACTOR IMPACT SERIE 21-05V-20178 MONTADO SOBRE UN CHASIS PARA CAMIÓN MARCA INTERNATIONAL  LINEA MV 607 SBA 4x2 MODELO 2022 DE PLACAS OCH236.</t>
  </si>
  <si>
    <t xml:space="preserve">
El valor asegurado para Obras Civiles incluye:
Acueductos, alcantarillados, barcazas, bocatomas, casetas, redes de conducción, desarenado, bombeo, lagunas, plantas de tratamiento, redes de distribución de acueducto, redes de recolección de aguas negras, tanques de almacenamiento, entre otras.</t>
  </si>
  <si>
    <t>Equipos Móviles y portátiles</t>
  </si>
  <si>
    <t>Endoso a favor de:
BANCO DAVIVIENDA S.A. NIT.860.034.313-7
OPERACIÓN FINANCIERA: MODALIDAD LEASING
Debe citarse como ASEGURADO Y BENEFICIARIO bajo la póliza la entidad financiera.</t>
  </si>
  <si>
    <t>Objeto del Seguro</t>
  </si>
  <si>
    <t>Amparar las pérdidas o daños materiales que sufran los bienes de propiedad de EMPOCALDAS bajo su responsabilidad, tenencia y/o control, y en general los recibidos a cualquier titulo y/o por los que tenga algún interés asegurable.</t>
  </si>
  <si>
    <t>Bienes Asegurables</t>
  </si>
  <si>
    <r>
      <t xml:space="preserve">Toda propiedad real o personal, bienes materiales de propiedad de la EMPOCALDAS o de terceros que se hallen bajo su responsabilidad, tenencia, cuidado, custodia, control  o por las cuales sea legal o contractualmente responsable, y en general los recibidos a cualquier titulo o por los que tenga algún interés asegurable,sea que dichos bienes esten en uso o inactivos, ubicados en el territorio nacional, dentro o fuera de las instalaciones del asegurado y/o en predios de terceros y/o que se encuentren a la intemperie y/o instalados en vehículos automotores y los utilizados en desarrollo del objeto social de Empocaldas, consistentes principalmente pero no limitados en los siguientes:
</t>
    </r>
    <r>
      <rPr>
        <sz val="11"/>
        <color rgb="FFFF0000"/>
        <rFont val="Calibri"/>
        <family val="2"/>
        <scheme val="minor"/>
      </rPr>
      <t>Construcciones, Edificios, Obras civiles
Maquinaria
Equipos Eléctricos y Electrónicos
Mejoras locativas
Muebles y Enseres</t>
    </r>
  </si>
  <si>
    <t>Condiciones técnicas y económicas de reaseguradores</t>
  </si>
  <si>
    <t>El valor asegurado debe corresponder a valor de reposición  o reemplazo</t>
  </si>
  <si>
    <t>Labores y materiales</t>
  </si>
  <si>
    <t>Extensión de cobertura. Se excluye el transporte</t>
  </si>
  <si>
    <t>Conocimiento del riesgo</t>
  </si>
  <si>
    <t>Arbitramento</t>
  </si>
  <si>
    <t>Base alternativa (Lucro Cesante)</t>
  </si>
  <si>
    <t>Reparaciones provisionales</t>
  </si>
  <si>
    <t>Revocación o no renovación de la póliza 90 días. Excepto Amit 10 días</t>
  </si>
  <si>
    <t xml:space="preserve">Restablecimiento automático de la suma asegurada por pago de siniestro. Con cobro adicional de prima </t>
  </si>
  <si>
    <t>Ajuste anual de utilidad bruta (Lucro Cesante)</t>
  </si>
  <si>
    <t>Excepción por deducible a la cláusula de daños (Lucro)</t>
  </si>
  <si>
    <t>Reformas y edificios nuevos</t>
  </si>
  <si>
    <t>Actos de autoridad</t>
  </si>
  <si>
    <t>Cobertura de conjuntos</t>
  </si>
  <si>
    <t>Designación de bienes asegurados</t>
  </si>
  <si>
    <t>Bajo el amparo de terremoto, temblor se cubren la utilidad neta y gastos fijos (Lucro Cesante)</t>
  </si>
  <si>
    <t>Cobertura de inundación y enlodamiento</t>
  </si>
  <si>
    <t>Amparo automático para equipos de reemplazo</t>
  </si>
  <si>
    <t>Aviso de pérdida 30 días</t>
  </si>
  <si>
    <t>Los amparos adicionales contemplados en la póliza con límite no tendrán aplicación de deducible</t>
  </si>
  <si>
    <t>Hurto calificado en predios</t>
  </si>
  <si>
    <t>Nombramiento de ajustador</t>
  </si>
  <si>
    <t>Definición de Obras Civiles</t>
  </si>
  <si>
    <t>Definición de Edificios</t>
  </si>
  <si>
    <t>Definición de Muebles y Enseres</t>
  </si>
  <si>
    <t>Definición de Maquinaria y Equipo</t>
  </si>
  <si>
    <t>Salvamentos</t>
  </si>
  <si>
    <t>Autorizaciones</t>
  </si>
  <si>
    <t>La cobertura de suspensión del servicio de energía se extiende  a cubrir postes y líneas de transmisión, dentro de los predios del asegurado.</t>
  </si>
  <si>
    <t>Cobertura de desprendimiento de piedras o rocas, por eventos cubiertos en la póliza</t>
  </si>
  <si>
    <t>Cobertura de hundimiento o corrimiento del terreno, por eventos cubiertos en la póliza</t>
  </si>
  <si>
    <t xml:space="preserve">Daños por vehículos propios </t>
  </si>
  <si>
    <t>No aplicación de la cláusula de seguro insuficiente o infraseguro,</t>
  </si>
  <si>
    <t>No concurrencia de deducibles</t>
  </si>
  <si>
    <t>Pago en la indemnización</t>
  </si>
  <si>
    <t>Automaticidad de amparos</t>
  </si>
  <si>
    <t>Indemnización a valor de reposición</t>
  </si>
  <si>
    <t>Acuerdo para ajuste en caso de siniestro</t>
  </si>
  <si>
    <t>Manejo de siniestro</t>
  </si>
  <si>
    <t>Opción de amparos</t>
  </si>
  <si>
    <t>Conocimiento de las pólizas por las coaseguradoras</t>
  </si>
  <si>
    <t>Cláusula de demérito por uso. (Sólo aplicarán para Rotura de Maquinaria, Equipo Electronico y Sutracción)</t>
  </si>
  <si>
    <t>Cláusula de 72 horas</t>
  </si>
  <si>
    <t>Pago de anticipos</t>
  </si>
  <si>
    <t>Demolición por orden de autoridad competente</t>
  </si>
  <si>
    <t>Suspensión de energía eléctrica</t>
  </si>
  <si>
    <t>Definición de equipos de cómputo</t>
  </si>
  <si>
    <t>Cobertura de equipos móviles y portátiles dentro y fuera de los predios del asegurado. Incluyendo el hurto y la desaparición misteriosa</t>
  </si>
  <si>
    <t>Cobertura por daños del equipo de climatización.</t>
  </si>
  <si>
    <t>Cláusula de no control de reclamos.</t>
  </si>
  <si>
    <t>Deducible en actos mal intencionados de terceros</t>
  </si>
  <si>
    <t>Incremento en costos de construcción.</t>
  </si>
  <si>
    <t>Cobertura para software y gastos para reinstalación de software, como consecuencia de un evento amparado bajo la póliza</t>
  </si>
  <si>
    <t>Cables y tuberías subterraneas</t>
  </si>
  <si>
    <t>No exigibilidad de garantías</t>
  </si>
  <si>
    <t>Experticio Técnico</t>
  </si>
  <si>
    <t>En pérdidas totales no habrá alplicación de mejoramiento tecnológico</t>
  </si>
  <si>
    <t>Cobertura para aceites refrigerantes y lubricantes.</t>
  </si>
  <si>
    <t>Cobertura automática para equipos de reemplazo.</t>
  </si>
  <si>
    <t>Honorarios, gastos de viaje, estadía de técnicos y otros.</t>
  </si>
  <si>
    <t>Errores e inexactitudes</t>
  </si>
  <si>
    <t>Gastos demostrables en que incurra el asegurado en caso de siniestro para solicitar la devolución del vehículo ante el tránsito y autoridades competentes, tales como: parqueaderos, grúas, trámites de traspaso en pérdidas totales y todos aquellos gastos necesarios hasta por un valor asegurado por vehículo de $2'000.000</t>
  </si>
  <si>
    <t>Amparo automático para nuevos vehículos 60 días</t>
  </si>
  <si>
    <t>Amparo automático para accesorios 60 días</t>
  </si>
  <si>
    <t>Revocación o no renovación de la póliza 90 días</t>
  </si>
  <si>
    <t>Revocación o no renovación de la póliza 90 días,  EXCEPTO PARA HAMCCoP, AMIT y Terrorismo 10 días</t>
  </si>
  <si>
    <t>Primera opción de compra del vehículo recuperado</t>
  </si>
  <si>
    <t>Restablecimiento automático del valor asegurado por pago de siniestros, con cobro de prima adicional</t>
  </si>
  <si>
    <t>Condiciones técnicas y económicas de los reaseguradores</t>
  </si>
  <si>
    <t>Nombramiento de ajustador de común acuerdo</t>
  </si>
  <si>
    <t>Cláusula de arbitramento</t>
  </si>
  <si>
    <t>Pago de indemnizaciones</t>
  </si>
  <si>
    <t>Ampliación de aviso de siniestro 30 días</t>
  </si>
  <si>
    <t>Transporte de materias primas y transportes y productos azarosos. (cloro, amonio y  alcohol)</t>
  </si>
  <si>
    <t>Sustitución provisional del vehículo. Segùn condiciones de la aseguradora</t>
  </si>
  <si>
    <t xml:space="preserve"> Extensión de Responsabilidad Civil para vehículos alquilados o arrendados a terceros. Según condiciones de la aseguradora</t>
  </si>
  <si>
    <t>Para efectos del amparo patrimonial, se entiende como   conductor cualquier empleado al servicio del asegurado</t>
  </si>
  <si>
    <t>Todo y cada evento</t>
  </si>
  <si>
    <t>Amparo automático para nuevos cargos</t>
  </si>
  <si>
    <t>Revocación o  no renovación de la póliza 90 días</t>
  </si>
  <si>
    <t>Cláusula de extensión de cobertura</t>
  </si>
  <si>
    <t>Restablecimiento automático del valor asegurado por pago de siniestro. Mínimo una vez con cobro de prima.</t>
  </si>
  <si>
    <t>Se cubren pérdidas causadas por empleados de firmas especializadas y/o temporales y/o outsourcing</t>
  </si>
  <si>
    <t>Aviso de siniestro 30 días.</t>
  </si>
  <si>
    <t>Nombramiento de ajustador. De común acuerdo con la asegurdora</t>
  </si>
  <si>
    <t>Condiciones técnicas y económicas de reaseguradores.</t>
  </si>
  <si>
    <t>Acuerdo para ajuste en caso de siniestro.</t>
  </si>
  <si>
    <t>Manejo de siniestro.</t>
  </si>
  <si>
    <t>Pérdidas causadas por personas no identificadas</t>
  </si>
  <si>
    <t>Bienes bajo cuidado, tenencia y control</t>
  </si>
  <si>
    <t>En en caso de pérdidas de bienes no se aplicará demérito por uso</t>
  </si>
  <si>
    <t>Modificacaciones en beneficio del asegurado</t>
  </si>
  <si>
    <t>Nombramiento de ajustador. De común acuerdo con la aseguradora.</t>
  </si>
  <si>
    <t xml:space="preserve"> Labores y Materiales</t>
  </si>
  <si>
    <t xml:space="preserve"> El valor asegurado debe corresponder a valor de reposición o reemplazo a nuevo</t>
  </si>
  <si>
    <t>Restablecimiento automático del valor asegurado por pago   de siniestros. Mínimo una vez con cobro de prima</t>
  </si>
  <si>
    <t>Cobertura automática para nuevos bienes</t>
  </si>
  <si>
    <t>Automaticidad de amparo</t>
  </si>
  <si>
    <t xml:space="preserve"> Indemnización a valor de reposición</t>
  </si>
  <si>
    <t>Extensión de cobertura</t>
  </si>
  <si>
    <t>Extensión del sitio o sitios en donde se asegura el riesgo</t>
  </si>
  <si>
    <t>Manejo de siniestros</t>
  </si>
  <si>
    <t>Cláusula de demérito por uso</t>
  </si>
  <si>
    <t>No aplicación de la cláusula de seguro insuficiente o infraseguro</t>
  </si>
  <si>
    <t>No aplicación de la cláusula de contrato de mantenimiento, (efectuado por personal calificado)</t>
  </si>
  <si>
    <t>Pago de anticipos, una vez demostrable la pérdida y previa autorización de la Cia.</t>
  </si>
  <si>
    <t>Cláusula de no control.</t>
  </si>
  <si>
    <t>Cobertura para maquinaria y equipo bajo tierra.</t>
  </si>
  <si>
    <t xml:space="preserve">    - Obras Civiles (Seccionales)</t>
  </si>
  <si>
    <t>De acuerdo a la relación anexa</t>
  </si>
  <si>
    <t>Edificaciones</t>
  </si>
  <si>
    <t>Red Electrica y telefonica</t>
  </si>
  <si>
    <t>Muebles y enseres</t>
  </si>
  <si>
    <t>Equipo electrico y electronico</t>
  </si>
  <si>
    <t>Aguadas</t>
  </si>
  <si>
    <t>Belálcazar</t>
  </si>
  <si>
    <t>Chinchiná</t>
  </si>
  <si>
    <t>Filadelfia</t>
  </si>
  <si>
    <t>Kilómetro 41</t>
  </si>
  <si>
    <t>Manizales</t>
  </si>
  <si>
    <t>Marmato</t>
  </si>
  <si>
    <t>Salamina</t>
  </si>
  <si>
    <t>Supía</t>
  </si>
  <si>
    <t>Victoria</t>
  </si>
  <si>
    <t xml:space="preserve">No. </t>
  </si>
  <si>
    <t>Maquinaria, Equipo y herramienta</t>
  </si>
  <si>
    <t>EMPOCALDAS</t>
  </si>
  <si>
    <t xml:space="preserve">    - Red Eléctrica y telefonica </t>
  </si>
  <si>
    <t xml:space="preserve">    - Maquinaria, Equipo y herramientas</t>
  </si>
  <si>
    <t xml:space="preserve">    - Equipo Electgrico, Electrónico, moviles y portatiles</t>
  </si>
  <si>
    <t>Obras civiles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</si>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</sst>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00\ [$€]_-;\-* #,##0.00\ [$€]_-;_-* \-??\ [$€]_-;_-@_-"/>
    <numFmt numFmtId="166" formatCode="&quot;$&quot;\ #,##0"/>
    <numFmt numFmtId="167" formatCode="_-* #,##0.00\ _P_t_s_-;\-* #,##0.00\ _P_t_s_-;_-* &quot;-&quot;??\ _P_t_s_-;_-@_-"/>
    <numFmt numFmtId="168" formatCode="_-* #,##0_-;\-* #,##0_-;_-* &quot;-&quot;??_-;_-@_-"/>
    <numFmt numFmtId="169" formatCode="_-&quot;$&quot;* #,##0_-;\-&quot;$&quot;* #,##0_-;_-&quot;$&quot;* &quot;-&quot;??_-;_-@_-"/>
    <numFmt numFmtId="170" formatCode="_(&quot;$&quot;\ * #,##0.00_);_(&quot;$&quot;\ * \(#,##0.00\);_(&quot;$&quot;\ * &quot;-&quot;??_);_(@_)"/>
    <numFmt numFmtId="171" formatCode="#,##0.00_ ;[Red]\-#,##0.00\ "/>
  </numFmts>
  <fonts count="85"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b/>
      <sz val="11"/>
      <color indexed="9"/>
      <name val="Calibri"/>
      <family val="2"/>
    </font>
    <font>
      <sz val="11"/>
      <color indexed="10"/>
      <name val="Calibri"/>
      <family val="2"/>
    </font>
    <font>
      <b/>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1"/>
      <color indexed="8"/>
      <name val="Calibri"/>
      <family val="2"/>
    </font>
    <font>
      <b/>
      <sz val="18"/>
      <color indexed="62"/>
      <name val="Cambria"/>
      <family val="2"/>
    </font>
    <font>
      <b/>
      <sz val="13"/>
      <color indexed="62"/>
      <name val="Calibri"/>
      <family val="2"/>
    </font>
    <font>
      <sz val="11"/>
      <name val="Arial"/>
      <family val="2"/>
    </font>
    <font>
      <sz val="10"/>
      <name val="Arial"/>
      <family val="2"/>
    </font>
    <font>
      <sz val="8"/>
      <name val="Arial"/>
      <family val="2"/>
    </font>
    <font>
      <sz val="10"/>
      <name val="Arial"/>
      <family val="2"/>
    </font>
    <font>
      <sz val="11"/>
      <name val="Calibri"/>
      <family val="2"/>
    </font>
    <font>
      <sz val="10"/>
      <name val="Calibri"/>
      <family val="2"/>
    </font>
    <font>
      <b/>
      <sz val="11"/>
      <name val="Calibri"/>
      <family val="2"/>
    </font>
    <font>
      <b/>
      <u/>
      <sz val="11"/>
      <name val="Calibri"/>
      <family val="2"/>
    </font>
    <font>
      <b/>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3"/>
      <color theme="3"/>
      <name val="Calibri"/>
      <family val="2"/>
      <scheme val="minor"/>
    </font>
    <font>
      <sz val="18"/>
      <color theme="3"/>
      <name val="Cambria"/>
      <family val="2"/>
      <scheme val="major"/>
    </font>
    <font>
      <b/>
      <sz val="11"/>
      <color theme="1"/>
      <name val="Calibri"/>
      <family val="2"/>
      <scheme val="minor"/>
    </font>
    <font>
      <b/>
      <sz val="12"/>
      <color theme="0"/>
      <name val="Calibri"/>
      <family val="2"/>
      <scheme val="minor"/>
    </font>
    <font>
      <sz val="11"/>
      <name val="Calibri"/>
      <family val="2"/>
      <scheme val="minor"/>
    </font>
    <font>
      <b/>
      <sz val="11"/>
      <name val="Calibri"/>
      <family val="2"/>
      <scheme val="minor"/>
    </font>
    <font>
      <i/>
      <sz val="11"/>
      <name val="Calibri"/>
      <family val="2"/>
      <scheme val="minor"/>
    </font>
    <font>
      <sz val="11"/>
      <color indexed="10"/>
      <name val="Calibri"/>
      <family val="2"/>
      <scheme val="minor"/>
    </font>
    <font>
      <b/>
      <u/>
      <sz val="11"/>
      <name val="Calibri"/>
      <family val="2"/>
      <scheme val="minor"/>
    </font>
    <font>
      <sz val="10"/>
      <color indexed="10"/>
      <name val="Calibri"/>
      <family val="2"/>
      <scheme val="minor"/>
    </font>
    <font>
      <b/>
      <sz val="12"/>
      <name val="Calibri"/>
      <family val="2"/>
      <scheme val="minor"/>
    </font>
    <font>
      <b/>
      <sz val="16"/>
      <color theme="1"/>
      <name val="Calibri"/>
      <family val="2"/>
      <scheme val="minor"/>
    </font>
    <font>
      <b/>
      <sz val="20"/>
      <color theme="1"/>
      <name val="Calibri"/>
      <family val="2"/>
      <scheme val="minor"/>
    </font>
    <font>
      <b/>
      <sz val="11"/>
      <color theme="2" tint="-0.89999084444715716"/>
      <name val="Calibri"/>
      <family val="2"/>
      <scheme val="minor"/>
    </font>
    <font>
      <sz val="11"/>
      <color rgb="FFC00000"/>
      <name val="Calibri"/>
      <family val="2"/>
      <scheme val="minor"/>
    </font>
    <font>
      <sz val="12"/>
      <color rgb="FFC00000"/>
      <name val="Calibri"/>
      <family val="2"/>
      <scheme val="minor"/>
    </font>
    <font>
      <b/>
      <sz val="11"/>
      <color indexed="10"/>
      <name val="Calibri"/>
      <family val="2"/>
      <scheme val="minor"/>
    </font>
    <font>
      <sz val="10"/>
      <name val="Calibri"/>
      <family val="2"/>
      <scheme val="minor"/>
    </font>
    <font>
      <sz val="14"/>
      <name val="Calibri"/>
      <family val="2"/>
      <scheme val="minor"/>
    </font>
    <font>
      <sz val="12"/>
      <name val="Calibri"/>
      <family val="2"/>
      <scheme val="minor"/>
    </font>
    <font>
      <sz val="12"/>
      <color theme="0"/>
      <name val="Calibri"/>
      <family val="2"/>
      <scheme val="minor"/>
    </font>
    <font>
      <b/>
      <sz val="10"/>
      <name val="Calibri"/>
      <family val="2"/>
      <scheme val="minor"/>
    </font>
    <font>
      <b/>
      <sz val="10"/>
      <color theme="0"/>
      <name val="Calibri"/>
      <family val="2"/>
      <scheme val="minor"/>
    </font>
    <font>
      <sz val="8"/>
      <name val="Calibri"/>
      <family val="2"/>
      <scheme val="minor"/>
    </font>
    <font>
      <sz val="10"/>
      <color theme="0"/>
      <name val="Calibri"/>
      <family val="2"/>
      <scheme val="minor"/>
    </font>
    <font>
      <b/>
      <sz val="14"/>
      <color theme="1"/>
      <name val="Calibri"/>
      <family val="2"/>
      <scheme val="minor"/>
    </font>
    <font>
      <sz val="14"/>
      <color theme="1"/>
      <name val="Calibri"/>
      <family val="2"/>
      <scheme val="minor"/>
    </font>
    <font>
      <sz val="12"/>
      <name val="Arial Narrow"/>
      <family val="2"/>
    </font>
    <font>
      <b/>
      <sz val="12"/>
      <name val="Arial Narrow"/>
      <family val="2"/>
    </font>
    <font>
      <b/>
      <sz val="12"/>
      <color theme="1"/>
      <name val="Calibri"/>
      <family val="2"/>
      <scheme val="minor"/>
    </font>
    <font>
      <b/>
      <sz val="14"/>
      <color rgb="FF000000"/>
      <name val="Arial Narrow"/>
      <family val="2"/>
    </font>
    <font>
      <sz val="14"/>
      <color rgb="FF000000"/>
      <name val="Arial Narrow"/>
      <family val="2"/>
    </font>
    <font>
      <sz val="14"/>
      <name val="Arial Narrow"/>
      <family val="2"/>
    </font>
    <font>
      <b/>
      <sz val="14"/>
      <name val="Arial Narrow"/>
      <family val="2"/>
    </font>
    <font>
      <b/>
      <sz val="20"/>
      <name val="Calibri"/>
      <family val="2"/>
    </font>
    <font>
      <b/>
      <sz val="8"/>
      <color theme="0"/>
      <name val="Century Gothic"/>
      <family val="2"/>
    </font>
    <font>
      <sz val="24"/>
      <color theme="1"/>
      <name val="Calibri"/>
      <family val="2"/>
      <scheme val="minor"/>
    </font>
    <font>
      <b/>
      <sz val="11"/>
      <color theme="0"/>
      <name val="Century Gothic"/>
      <family val="2"/>
    </font>
    <font>
      <sz val="11"/>
      <name val="Century Gothic"/>
      <family val="2"/>
    </font>
  </fonts>
  <fills count="69">
    <fill>
      <patternFill patternType="none"/>
    </fill>
    <fill>
      <patternFill patternType="gray125"/>
    </fill>
    <fill>
      <patternFill patternType="solid">
        <fgColor indexed="44"/>
        <bgColor indexed="24"/>
      </patternFill>
    </fill>
    <fill>
      <patternFill patternType="solid">
        <fgColor indexed="29"/>
        <bgColor indexed="45"/>
      </patternFill>
    </fill>
    <fill>
      <patternFill patternType="solid">
        <fgColor indexed="41"/>
        <bgColor indexed="26"/>
      </patternFill>
    </fill>
    <fill>
      <patternFill patternType="solid">
        <fgColor indexed="31"/>
        <bgColor indexed="42"/>
      </patternFill>
    </fill>
    <fill>
      <patternFill patternType="solid">
        <fgColor indexed="24"/>
        <bgColor indexed="44"/>
      </patternFill>
    </fill>
    <fill>
      <patternFill patternType="solid">
        <fgColor indexed="43"/>
        <bgColor indexed="41"/>
      </patternFill>
    </fill>
    <fill>
      <patternFill patternType="solid">
        <fgColor indexed="45"/>
        <bgColor indexed="46"/>
      </patternFill>
    </fill>
    <fill>
      <patternFill patternType="solid">
        <fgColor indexed="25"/>
        <bgColor indexed="23"/>
      </patternFill>
    </fill>
    <fill>
      <patternFill patternType="solid">
        <fgColor indexed="50"/>
        <bgColor indexed="19"/>
      </patternFill>
    </fill>
    <fill>
      <patternFill patternType="solid">
        <fgColor indexed="9"/>
        <bgColor indexed="26"/>
      </patternFill>
    </fill>
    <fill>
      <patternFill patternType="solid">
        <fgColor indexed="55"/>
        <bgColor indexed="23"/>
      </patternFill>
    </fill>
    <fill>
      <patternFill patternType="solid">
        <fgColor indexed="48"/>
        <bgColor indexed="62"/>
      </patternFill>
    </fill>
    <fill>
      <patternFill patternType="solid">
        <fgColor indexed="54"/>
        <bgColor indexed="23"/>
      </patternFill>
    </fill>
    <fill>
      <patternFill patternType="solid">
        <fgColor indexed="49"/>
        <bgColor indexed="40"/>
      </patternFill>
    </fill>
    <fill>
      <patternFill patternType="solid">
        <fgColor indexed="10"/>
        <bgColor indexed="60"/>
      </patternFill>
    </fill>
    <fill>
      <patternFill patternType="solid">
        <fgColor indexed="46"/>
        <bgColor indexed="45"/>
      </patternFill>
    </fill>
    <fill>
      <patternFill patternType="solid">
        <fgColor indexed="9"/>
        <bgColor indexed="64"/>
      </patternFill>
    </fill>
    <fill>
      <patternFill patternType="solid">
        <fgColor indexed="22"/>
        <bgColor indexed="4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1A4652"/>
        <bgColor indexed="44"/>
      </patternFill>
    </fill>
    <fill>
      <patternFill patternType="solid">
        <fgColor theme="0"/>
        <bgColor indexed="64"/>
      </patternFill>
    </fill>
    <fill>
      <patternFill patternType="solid">
        <fgColor theme="0" tint="-0.249977111117893"/>
        <bgColor indexed="44"/>
      </patternFill>
    </fill>
    <fill>
      <patternFill patternType="solid">
        <fgColor theme="0" tint="-0.249977111117893"/>
        <bgColor indexed="64"/>
      </patternFill>
    </fill>
    <fill>
      <patternFill patternType="solid">
        <fgColor theme="0"/>
        <bgColor indexed="4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42"/>
      </patternFill>
    </fill>
    <fill>
      <patternFill patternType="solid">
        <fgColor theme="0" tint="-0.14999847407452621"/>
        <bgColor indexed="42"/>
      </patternFill>
    </fill>
    <fill>
      <patternFill patternType="solid">
        <fgColor rgb="FF1A465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59999389629810485"/>
        <bgColor indexed="44"/>
      </patternFill>
    </fill>
    <fill>
      <patternFill patternType="solid">
        <fgColor rgb="FF288196"/>
        <bgColor indexed="64"/>
      </patternFill>
    </fill>
    <fill>
      <patternFill patternType="solid">
        <fgColor rgb="FF288196"/>
        <bgColor theme="4" tint="0.79998168889431442"/>
      </patternFill>
    </fill>
    <fill>
      <patternFill patternType="solid">
        <fgColor rgb="FF00B0F0"/>
        <bgColor indexed="64"/>
      </patternFill>
    </fill>
  </fills>
  <borders count="2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4"/>
      </bottom>
      <diagonal/>
    </border>
    <border>
      <left/>
      <right/>
      <top/>
      <bottom style="medium">
        <color indexed="24"/>
      </bottom>
      <diagonal/>
    </border>
    <border>
      <left/>
      <right/>
      <top style="thin">
        <color indexed="48"/>
      </top>
      <bottom style="double">
        <color indexed="4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top/>
      <bottom/>
      <diagonal/>
    </border>
    <border>
      <left style="thin">
        <color indexed="8"/>
      </left>
      <right style="medium">
        <color indexed="8"/>
      </right>
      <top/>
      <bottom/>
      <diagonal/>
    </border>
    <border>
      <left style="thin">
        <color indexed="8"/>
      </left>
      <right style="thin">
        <color indexed="64"/>
      </right>
      <top style="thin">
        <color indexed="8"/>
      </top>
      <bottom style="thin">
        <color indexed="8"/>
      </bottom>
      <diagonal/>
    </border>
    <border>
      <left/>
      <right style="medium">
        <color indexed="8"/>
      </right>
      <top/>
      <bottom/>
      <diagonal/>
    </border>
    <border>
      <left style="medium">
        <color indexed="8"/>
      </left>
      <right style="thin">
        <color indexed="8"/>
      </right>
      <top/>
      <bottom/>
      <diagonal/>
    </border>
    <border>
      <left style="thin">
        <color indexed="8"/>
      </left>
      <right style="thin">
        <color indexed="8"/>
      </right>
      <top style="dotted">
        <color indexed="8"/>
      </top>
      <bottom style="dotted">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8"/>
      </right>
      <top style="thin">
        <color indexed="64"/>
      </top>
      <bottom style="thin">
        <color indexed="64"/>
      </bottom>
      <diagonal/>
    </border>
    <border>
      <left style="thin">
        <color indexed="64"/>
      </left>
      <right style="thin">
        <color indexed="8"/>
      </right>
      <top style="thin">
        <color indexed="64"/>
      </top>
      <bottom/>
      <diagonal/>
    </border>
    <border>
      <left style="medium">
        <color indexed="8"/>
      </left>
      <right/>
      <top/>
      <bottom style="thin">
        <color indexed="8"/>
      </bottom>
      <diagonal/>
    </border>
    <border>
      <left style="thin">
        <color indexed="64"/>
      </left>
      <right style="thin">
        <color indexed="8"/>
      </right>
      <top/>
      <bottom style="thin">
        <color indexed="8"/>
      </bottom>
      <diagonal/>
    </border>
    <border>
      <left style="thin">
        <color indexed="64"/>
      </left>
      <right/>
      <top style="thin">
        <color indexed="64"/>
      </top>
      <bottom style="thin">
        <color indexed="64"/>
      </bottom>
      <diagonal/>
    </border>
    <border>
      <left style="thin">
        <color indexed="64"/>
      </left>
      <right style="medium">
        <color indexed="8"/>
      </right>
      <top/>
      <bottom style="thin">
        <color indexed="64"/>
      </bottom>
      <diagonal/>
    </border>
    <border>
      <left style="medium">
        <color indexed="8"/>
      </left>
      <right/>
      <top style="thin">
        <color indexed="64"/>
      </top>
      <bottom/>
      <diagonal/>
    </border>
    <border>
      <left/>
      <right/>
      <top style="thin">
        <color indexed="64"/>
      </top>
      <bottom/>
      <diagonal/>
    </border>
    <border>
      <left style="thin">
        <color indexed="64"/>
      </left>
      <right style="medium">
        <color indexed="8"/>
      </right>
      <top style="thin">
        <color indexed="64"/>
      </top>
      <bottom/>
      <diagonal/>
    </border>
    <border>
      <left style="medium">
        <color indexed="8"/>
      </left>
      <right/>
      <top style="thin">
        <color indexed="64"/>
      </top>
      <bottom style="medium">
        <color indexed="8"/>
      </bottom>
      <diagonal/>
    </border>
    <border>
      <left/>
      <right/>
      <top style="thin">
        <color indexed="64"/>
      </top>
      <bottom style="medium">
        <color indexed="8"/>
      </bottom>
      <diagonal/>
    </border>
    <border>
      <left style="thin">
        <color indexed="64"/>
      </left>
      <right style="medium">
        <color indexed="8"/>
      </right>
      <top style="thin">
        <color indexed="64"/>
      </top>
      <bottom style="medium">
        <color indexed="8"/>
      </bottom>
      <diagonal/>
    </border>
    <border>
      <left style="medium">
        <color indexed="8"/>
      </left>
      <right style="thin">
        <color indexed="64"/>
      </right>
      <top style="thin">
        <color indexed="8"/>
      </top>
      <bottom/>
      <diagonal/>
    </border>
    <border>
      <left style="medium">
        <color indexed="8"/>
      </left>
      <right/>
      <top style="thin">
        <color indexed="64"/>
      </top>
      <bottom style="thin">
        <color indexed="64"/>
      </bottom>
      <diagonal/>
    </border>
    <border>
      <left style="thin">
        <color indexed="64"/>
      </left>
      <right style="medium">
        <color indexed="8"/>
      </right>
      <top style="thin">
        <color indexed="64"/>
      </top>
      <bottom style="thin">
        <color indexed="8"/>
      </bottom>
      <diagonal/>
    </border>
    <border>
      <left style="medium">
        <color indexed="8"/>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8"/>
      </left>
      <right/>
      <top style="thin">
        <color indexed="8"/>
      </top>
      <bottom/>
      <diagonal/>
    </border>
    <border>
      <left/>
      <right/>
      <top style="thin">
        <color indexed="8"/>
      </top>
      <bottom/>
      <diagonal/>
    </border>
    <border>
      <left style="thin">
        <color indexed="8"/>
      </left>
      <right style="medium">
        <color indexed="8"/>
      </right>
      <top style="thin">
        <color indexed="8"/>
      </top>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style="thin">
        <color indexed="8"/>
      </right>
      <top/>
      <bottom style="thin">
        <color indexed="8"/>
      </bottom>
      <diagonal/>
    </border>
    <border>
      <left style="thin">
        <color indexed="64"/>
      </left>
      <right style="medium">
        <color indexed="8"/>
      </right>
      <top/>
      <bottom/>
      <diagonal/>
    </border>
    <border>
      <left style="thin">
        <color indexed="8"/>
      </left>
      <right style="medium">
        <color indexed="8"/>
      </right>
      <top/>
      <bottom style="medium">
        <color indexed="8"/>
      </bottom>
      <diagonal/>
    </border>
    <border>
      <left style="thin">
        <color indexed="64"/>
      </left>
      <right style="thin">
        <color indexed="64"/>
      </right>
      <top style="thin">
        <color indexed="64"/>
      </top>
      <bottom style="thin">
        <color indexed="8"/>
      </bottom>
      <diagonal/>
    </border>
    <border>
      <left style="medium">
        <color indexed="8"/>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8"/>
      </right>
      <top style="thin">
        <color indexed="64"/>
      </top>
      <bottom style="dotted">
        <color indexed="64"/>
      </bottom>
      <diagonal/>
    </border>
    <border>
      <left style="medium">
        <color indexed="8"/>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8"/>
      </right>
      <top style="dotted">
        <color indexed="64"/>
      </top>
      <bottom style="dotted">
        <color indexed="64"/>
      </bottom>
      <diagonal/>
    </border>
    <border>
      <left style="thin">
        <color indexed="64"/>
      </left>
      <right/>
      <top/>
      <bottom/>
      <diagonal/>
    </border>
    <border>
      <left style="thin">
        <color indexed="64"/>
      </left>
      <right style="thin">
        <color indexed="8"/>
      </right>
      <top/>
      <bottom/>
      <diagonal/>
    </border>
    <border>
      <left style="medium">
        <color indexed="8"/>
      </left>
      <right/>
      <top style="thin">
        <color indexed="8"/>
      </top>
      <bottom style="thin">
        <color indexed="8"/>
      </bottom>
      <diagonal/>
    </border>
    <border>
      <left style="thin">
        <color indexed="64"/>
      </left>
      <right style="thin">
        <color indexed="8"/>
      </right>
      <top style="thin">
        <color indexed="8"/>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medium">
        <color indexed="8"/>
      </left>
      <right style="thin">
        <color indexed="8"/>
      </right>
      <top style="hair">
        <color indexed="8"/>
      </top>
      <bottom style="hair">
        <color indexed="8"/>
      </bottom>
      <diagonal/>
    </border>
    <border>
      <left style="thin">
        <color indexed="64"/>
      </left>
      <right style="thin">
        <color indexed="8"/>
      </right>
      <top style="hair">
        <color indexed="8"/>
      </top>
      <bottom style="hair">
        <color indexed="8"/>
      </bottom>
      <diagonal/>
    </border>
    <border>
      <left style="medium">
        <color indexed="8"/>
      </left>
      <right style="thin">
        <color indexed="64"/>
      </right>
      <top style="hair">
        <color indexed="8"/>
      </top>
      <bottom/>
      <diagonal/>
    </border>
    <border>
      <left style="medium">
        <color indexed="8"/>
      </left>
      <right style="thin">
        <color indexed="8"/>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medium">
        <color indexed="8"/>
      </left>
      <right/>
      <top style="thin">
        <color indexed="64"/>
      </top>
      <bottom style="dotted">
        <color indexed="8"/>
      </bottom>
      <diagonal/>
    </border>
    <border>
      <left style="thin">
        <color indexed="8"/>
      </left>
      <right style="thin">
        <color indexed="8"/>
      </right>
      <top style="thin">
        <color indexed="64"/>
      </top>
      <bottom style="dotted">
        <color indexed="8"/>
      </bottom>
      <diagonal/>
    </border>
    <border>
      <left/>
      <right style="medium">
        <color indexed="8"/>
      </right>
      <top style="thin">
        <color indexed="64"/>
      </top>
      <bottom style="dotted">
        <color indexed="8"/>
      </bottom>
      <diagonal/>
    </border>
    <border>
      <left style="medium">
        <color indexed="8"/>
      </left>
      <right/>
      <top style="dotted">
        <color indexed="8"/>
      </top>
      <bottom style="thin">
        <color indexed="8"/>
      </bottom>
      <diagonal/>
    </border>
    <border>
      <left style="thin">
        <color indexed="8"/>
      </left>
      <right style="thin">
        <color indexed="8"/>
      </right>
      <top style="dotted">
        <color indexed="8"/>
      </top>
      <bottom style="thin">
        <color indexed="8"/>
      </bottom>
      <diagonal/>
    </border>
    <border>
      <left/>
      <right style="medium">
        <color indexed="8"/>
      </right>
      <top style="dotted">
        <color indexed="8"/>
      </top>
      <bottom style="thin">
        <color indexed="8"/>
      </bottom>
      <diagonal/>
    </border>
    <border>
      <left style="medium">
        <color indexed="8"/>
      </left>
      <right style="thin">
        <color indexed="64"/>
      </right>
      <top style="thin">
        <color indexed="64"/>
      </top>
      <bottom/>
      <diagonal/>
    </border>
    <border>
      <left style="thin">
        <color indexed="64"/>
      </left>
      <right style="thin">
        <color indexed="64"/>
      </right>
      <top style="thin">
        <color indexed="64"/>
      </top>
      <bottom/>
      <diagonal/>
    </border>
    <border>
      <left style="medium">
        <color indexed="8"/>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8"/>
      </right>
      <top style="thin">
        <color indexed="8"/>
      </top>
      <bottom style="thin">
        <color indexed="8"/>
      </bottom>
      <diagonal/>
    </border>
    <border>
      <left/>
      <right/>
      <top/>
      <bottom style="thin">
        <color indexed="64"/>
      </bottom>
      <diagonal/>
    </border>
    <border>
      <left style="thin">
        <color indexed="8"/>
      </left>
      <right style="thin">
        <color indexed="64"/>
      </right>
      <top/>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style="medium">
        <color indexed="8"/>
      </left>
      <right style="thin">
        <color indexed="8"/>
      </right>
      <top style="thin">
        <color indexed="8"/>
      </top>
      <bottom style="dashed">
        <color indexed="8"/>
      </bottom>
      <diagonal/>
    </border>
    <border>
      <left style="thin">
        <color indexed="8"/>
      </left>
      <right style="thin">
        <color indexed="8"/>
      </right>
      <top style="thin">
        <color indexed="8"/>
      </top>
      <bottom style="dashed">
        <color indexed="8"/>
      </bottom>
      <diagonal/>
    </border>
    <border>
      <left style="thin">
        <color indexed="8"/>
      </left>
      <right style="medium">
        <color indexed="8"/>
      </right>
      <top style="thin">
        <color indexed="8"/>
      </top>
      <bottom style="dashed">
        <color indexed="8"/>
      </bottom>
      <diagonal/>
    </border>
    <border>
      <left style="medium">
        <color indexed="8"/>
      </left>
      <right style="thin">
        <color indexed="8"/>
      </right>
      <top style="dashed">
        <color indexed="8"/>
      </top>
      <bottom style="dashed">
        <color indexed="8"/>
      </bottom>
      <diagonal/>
    </border>
    <border>
      <left style="thin">
        <color indexed="8"/>
      </left>
      <right style="thin">
        <color indexed="8"/>
      </right>
      <top style="dashed">
        <color indexed="8"/>
      </top>
      <bottom style="dashed">
        <color indexed="8"/>
      </bottom>
      <diagonal/>
    </border>
    <border>
      <left style="thin">
        <color indexed="8"/>
      </left>
      <right style="medium">
        <color indexed="8"/>
      </right>
      <top style="dashed">
        <color indexed="8"/>
      </top>
      <bottom style="dashed">
        <color indexed="8"/>
      </bottom>
      <diagonal/>
    </border>
    <border>
      <left/>
      <right style="medium">
        <color indexed="8"/>
      </right>
      <top style="dashed">
        <color indexed="8"/>
      </top>
      <bottom style="dashed">
        <color indexed="8"/>
      </bottom>
      <diagonal/>
    </border>
    <border>
      <left style="thin">
        <color indexed="8"/>
      </left>
      <right style="thin">
        <color indexed="8"/>
      </right>
      <top style="dashed">
        <color indexed="8"/>
      </top>
      <bottom style="thin">
        <color indexed="64"/>
      </bottom>
      <diagonal/>
    </border>
    <border>
      <left style="thin">
        <color indexed="8"/>
      </left>
      <right style="medium">
        <color indexed="8"/>
      </right>
      <top style="dashed">
        <color indexed="8"/>
      </top>
      <bottom style="thin">
        <color indexed="64"/>
      </bottom>
      <diagonal/>
    </border>
    <border>
      <left style="medium">
        <color indexed="8"/>
      </left>
      <right style="thin">
        <color indexed="8"/>
      </right>
      <top style="dashed">
        <color indexed="8"/>
      </top>
      <bottom/>
      <diagonal/>
    </border>
    <border>
      <left style="thin">
        <color indexed="8"/>
      </left>
      <right style="thin">
        <color indexed="8"/>
      </right>
      <top style="dashed">
        <color indexed="8"/>
      </top>
      <bottom/>
      <diagonal/>
    </border>
    <border>
      <left style="thin">
        <color indexed="8"/>
      </left>
      <right style="medium">
        <color indexed="8"/>
      </right>
      <top style="dashed">
        <color indexed="8"/>
      </top>
      <bottom/>
      <diagonal/>
    </border>
    <border>
      <left style="medium">
        <color indexed="8"/>
      </left>
      <right style="thin">
        <color indexed="8"/>
      </right>
      <top/>
      <bottom style="dashed">
        <color indexed="8"/>
      </bottom>
      <diagonal/>
    </border>
    <border>
      <left style="thin">
        <color indexed="8"/>
      </left>
      <right style="thin">
        <color indexed="8"/>
      </right>
      <top/>
      <bottom style="dashed">
        <color indexed="8"/>
      </bottom>
      <diagonal/>
    </border>
    <border>
      <left style="thin">
        <color indexed="8"/>
      </left>
      <right style="medium">
        <color indexed="8"/>
      </right>
      <top/>
      <bottom style="dashed">
        <color indexed="8"/>
      </bottom>
      <diagonal/>
    </border>
    <border>
      <left style="medium">
        <color indexed="8"/>
      </left>
      <right style="thin">
        <color indexed="8"/>
      </right>
      <top style="dashed">
        <color indexed="8"/>
      </top>
      <bottom style="thin">
        <color indexed="64"/>
      </bottom>
      <diagonal/>
    </border>
    <border>
      <left style="medium">
        <color indexed="8"/>
      </left>
      <right/>
      <top style="thin">
        <color indexed="8"/>
      </top>
      <bottom style="dashed">
        <color indexed="8"/>
      </bottom>
      <diagonal/>
    </border>
    <border>
      <left/>
      <right style="medium">
        <color indexed="8"/>
      </right>
      <top style="thin">
        <color indexed="8"/>
      </top>
      <bottom style="dashed">
        <color indexed="8"/>
      </bottom>
      <diagonal/>
    </border>
    <border>
      <left style="medium">
        <color indexed="8"/>
      </left>
      <right/>
      <top style="dashed">
        <color indexed="8"/>
      </top>
      <bottom style="dashed">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top style="dashed">
        <color indexed="8"/>
      </top>
      <bottom/>
      <diagonal/>
    </border>
    <border>
      <left/>
      <right style="medium">
        <color indexed="8"/>
      </right>
      <top style="dashed">
        <color indexed="8"/>
      </top>
      <bottom/>
      <diagonal/>
    </border>
    <border>
      <left style="medium">
        <color indexed="8"/>
      </left>
      <right/>
      <top/>
      <bottom style="dashed">
        <color indexed="8"/>
      </bottom>
      <diagonal/>
    </border>
    <border>
      <left/>
      <right style="medium">
        <color indexed="8"/>
      </right>
      <top/>
      <bottom style="dashed">
        <color indexed="8"/>
      </bottom>
      <diagonal/>
    </border>
    <border>
      <left/>
      <right style="medium">
        <color indexed="8"/>
      </right>
      <top/>
      <bottom style="thin">
        <color indexed="8"/>
      </bottom>
      <diagonal/>
    </border>
    <border>
      <left/>
      <right style="thin">
        <color indexed="8"/>
      </right>
      <top style="thin">
        <color indexed="8"/>
      </top>
      <bottom style="dashed">
        <color indexed="8"/>
      </bottom>
      <diagonal/>
    </border>
    <border>
      <left/>
      <right style="thin">
        <color indexed="8"/>
      </right>
      <top style="dashed">
        <color indexed="8"/>
      </top>
      <bottom style="dashed">
        <color indexed="8"/>
      </bottom>
      <diagonal/>
    </border>
    <border>
      <left/>
      <right style="thin">
        <color indexed="8"/>
      </right>
      <top style="dashed">
        <color indexed="8"/>
      </top>
      <bottom/>
      <diagonal/>
    </border>
    <border>
      <left/>
      <right style="thin">
        <color indexed="8"/>
      </right>
      <top/>
      <bottom style="dashed">
        <color indexed="8"/>
      </bottom>
      <diagonal/>
    </border>
    <border>
      <left style="medium">
        <color indexed="8"/>
      </left>
      <right/>
      <top style="dashed">
        <color indexed="8"/>
      </top>
      <bottom style="thin">
        <color indexed="64"/>
      </bottom>
      <diagonal/>
    </border>
    <border>
      <left/>
      <right style="thin">
        <color indexed="8"/>
      </right>
      <top style="dashed">
        <color indexed="8"/>
      </top>
      <bottom style="thin">
        <color indexed="64"/>
      </bottom>
      <diagonal/>
    </border>
    <border>
      <left/>
      <right style="medium">
        <color indexed="8"/>
      </right>
      <top style="dashed">
        <color indexed="8"/>
      </top>
      <bottom style="thin">
        <color indexed="64"/>
      </bottom>
      <diagonal/>
    </border>
    <border>
      <left style="thin">
        <color indexed="64"/>
      </left>
      <right/>
      <top style="dashed">
        <color indexed="8"/>
      </top>
      <bottom style="dashed">
        <color indexed="8"/>
      </bottom>
      <diagonal/>
    </border>
    <border>
      <left style="thin">
        <color indexed="64"/>
      </left>
      <right style="medium">
        <color indexed="8"/>
      </right>
      <top style="dashed">
        <color indexed="8"/>
      </top>
      <bottom style="dashed">
        <color indexed="8"/>
      </bottom>
      <diagonal/>
    </border>
    <border>
      <left style="thin">
        <color indexed="64"/>
      </left>
      <right style="thin">
        <color indexed="64"/>
      </right>
      <top style="dashed">
        <color indexed="8"/>
      </top>
      <bottom style="thin">
        <color indexed="64"/>
      </bottom>
      <diagonal/>
    </border>
    <border>
      <left style="medium">
        <color indexed="8"/>
      </left>
      <right style="thin">
        <color indexed="64"/>
      </right>
      <top style="thin">
        <color indexed="64"/>
      </top>
      <bottom style="dashed">
        <color indexed="8"/>
      </bottom>
      <diagonal/>
    </border>
    <border>
      <left/>
      <right style="thin">
        <color indexed="64"/>
      </right>
      <top style="thin">
        <color indexed="64"/>
      </top>
      <bottom style="dashed">
        <color indexed="8"/>
      </bottom>
      <diagonal/>
    </border>
    <border>
      <left style="medium">
        <color indexed="8"/>
      </left>
      <right style="thin">
        <color indexed="64"/>
      </right>
      <top style="dashed">
        <color indexed="8"/>
      </top>
      <bottom style="thin">
        <color indexed="64"/>
      </bottom>
      <diagonal/>
    </border>
    <border>
      <left/>
      <right style="thin">
        <color indexed="64"/>
      </right>
      <top style="dashed">
        <color indexed="8"/>
      </top>
      <bottom style="thin">
        <color indexed="64"/>
      </bottom>
      <diagonal/>
    </border>
    <border>
      <left style="thin">
        <color indexed="8"/>
      </left>
      <right style="thin">
        <color indexed="8"/>
      </right>
      <top style="medium">
        <color indexed="8"/>
      </top>
      <bottom style="dashed">
        <color indexed="8"/>
      </bottom>
      <diagonal/>
    </border>
    <border>
      <left style="thin">
        <color indexed="8"/>
      </left>
      <right style="medium">
        <color indexed="8"/>
      </right>
      <top style="medium">
        <color indexed="8"/>
      </top>
      <bottom style="dashed">
        <color indexed="8"/>
      </bottom>
      <diagonal/>
    </border>
    <border>
      <left style="medium">
        <color indexed="8"/>
      </left>
      <right style="thin">
        <color indexed="64"/>
      </right>
      <top style="dashed">
        <color indexed="8"/>
      </top>
      <bottom style="dashed">
        <color indexed="8"/>
      </bottom>
      <diagonal/>
    </border>
    <border>
      <left style="medium">
        <color indexed="8"/>
      </left>
      <right style="thin">
        <color indexed="64"/>
      </right>
      <top style="medium">
        <color indexed="8"/>
      </top>
      <bottom style="dashed">
        <color indexed="8"/>
      </bottom>
      <diagonal/>
    </border>
    <border>
      <left style="thin">
        <color indexed="64"/>
      </left>
      <right/>
      <top style="medium">
        <color indexed="8"/>
      </top>
      <bottom style="dashed">
        <color indexed="8"/>
      </bottom>
      <diagonal/>
    </border>
    <border>
      <left style="thin">
        <color indexed="64"/>
      </left>
      <right/>
      <top style="dashed">
        <color indexed="8"/>
      </top>
      <bottom/>
      <diagonal/>
    </border>
    <border>
      <left style="thin">
        <color indexed="64"/>
      </left>
      <right style="thin">
        <color indexed="8"/>
      </right>
      <top style="dashed">
        <color indexed="8"/>
      </top>
      <bottom/>
      <diagonal/>
    </border>
    <border>
      <left style="thin">
        <color indexed="64"/>
      </left>
      <right style="thin">
        <color indexed="8"/>
      </right>
      <top/>
      <bottom style="dashed">
        <color indexed="8"/>
      </bottom>
      <diagonal/>
    </border>
    <border>
      <left style="thin">
        <color indexed="64"/>
      </left>
      <right style="thin">
        <color indexed="8"/>
      </right>
      <top style="dashed">
        <color indexed="8"/>
      </top>
      <bottom style="dashed">
        <color indexed="8"/>
      </bottom>
      <diagonal/>
    </border>
    <border>
      <left style="thin">
        <color indexed="64"/>
      </left>
      <right style="thin">
        <color indexed="8"/>
      </right>
      <top style="thin">
        <color indexed="64"/>
      </top>
      <bottom style="dashed">
        <color indexed="8"/>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ashed">
        <color indexed="8"/>
      </top>
      <bottom style="dashed">
        <color indexed="8"/>
      </bottom>
      <diagonal/>
    </border>
    <border>
      <left style="thin">
        <color indexed="8"/>
      </left>
      <right style="thin">
        <color indexed="8"/>
      </right>
      <top style="thin">
        <color indexed="8"/>
      </top>
      <bottom/>
      <diagonal/>
    </border>
    <border>
      <left style="medium">
        <color indexed="8"/>
      </left>
      <right style="thin">
        <color indexed="64"/>
      </right>
      <top style="dashed">
        <color indexed="8"/>
      </top>
      <bottom style="thin">
        <color indexed="8"/>
      </bottom>
      <diagonal/>
    </border>
    <border>
      <left style="thin">
        <color indexed="64"/>
      </left>
      <right style="thin">
        <color indexed="8"/>
      </right>
      <top style="dashed">
        <color indexed="8"/>
      </top>
      <bottom style="thin">
        <color indexed="8"/>
      </bottom>
      <diagonal/>
    </border>
    <border>
      <left/>
      <right style="medium">
        <color indexed="8"/>
      </right>
      <top style="dashed">
        <color indexed="8"/>
      </top>
      <bottom style="thin">
        <color indexed="8"/>
      </bottom>
      <diagonal/>
    </border>
    <border>
      <left style="medium">
        <color indexed="8"/>
      </left>
      <right/>
      <top style="dashed">
        <color indexed="8"/>
      </top>
      <bottom style="thin">
        <color indexed="8"/>
      </bottom>
      <diagonal/>
    </border>
    <border>
      <left style="thin">
        <color indexed="8"/>
      </left>
      <right style="thin">
        <color indexed="8"/>
      </right>
      <top style="dashed">
        <color indexed="8"/>
      </top>
      <bottom style="thin">
        <color indexed="8"/>
      </bottom>
      <diagonal/>
    </border>
    <border>
      <left style="thin">
        <color indexed="8"/>
      </left>
      <right style="medium">
        <color indexed="8"/>
      </right>
      <top style="dashed">
        <color indexed="8"/>
      </top>
      <bottom style="thin">
        <color indexed="8"/>
      </bottom>
      <diagonal/>
    </border>
    <border>
      <left/>
      <right style="medium">
        <color indexed="8"/>
      </right>
      <top style="hair">
        <color indexed="8"/>
      </top>
      <bottom style="hair">
        <color indexed="8"/>
      </bottom>
      <diagonal/>
    </border>
    <border>
      <left style="thin">
        <color indexed="8"/>
      </left>
      <right/>
      <top style="medium">
        <color indexed="8"/>
      </top>
      <bottom style="dashed">
        <color indexed="8"/>
      </bottom>
      <diagonal/>
    </border>
    <border>
      <left style="thin">
        <color indexed="64"/>
      </left>
      <right style="medium">
        <color indexed="64"/>
      </right>
      <top/>
      <bottom/>
      <diagonal/>
    </border>
    <border>
      <left style="thin">
        <color indexed="8"/>
      </left>
      <right/>
      <top style="dashed">
        <color indexed="8"/>
      </top>
      <bottom style="dashed">
        <color indexed="8"/>
      </bottom>
      <diagonal/>
    </border>
    <border>
      <left style="thin">
        <color indexed="8"/>
      </left>
      <right/>
      <top style="dashed">
        <color indexed="8"/>
      </top>
      <bottom/>
      <diagonal/>
    </border>
    <border>
      <left style="thin">
        <color indexed="8"/>
      </left>
      <right/>
      <top/>
      <bottom style="dashed">
        <color indexed="8"/>
      </bottom>
      <diagonal/>
    </border>
    <border>
      <left style="medium">
        <color indexed="8"/>
      </left>
      <right/>
      <top style="medium">
        <color indexed="8"/>
      </top>
      <bottom style="dashed">
        <color indexed="8"/>
      </bottom>
      <diagonal/>
    </border>
    <border>
      <left style="medium">
        <color indexed="8"/>
      </left>
      <right/>
      <top style="thin">
        <color indexed="64"/>
      </top>
      <bottom style="dashed">
        <color indexed="8"/>
      </bottom>
      <diagonal/>
    </border>
    <border>
      <left style="thin">
        <color indexed="64"/>
      </left>
      <right style="thin">
        <color indexed="64"/>
      </right>
      <top style="thin">
        <color indexed="64"/>
      </top>
      <bottom style="dashed">
        <color indexed="8"/>
      </bottom>
      <diagonal/>
    </border>
    <border>
      <left style="thin">
        <color indexed="64"/>
      </left>
      <right style="medium">
        <color indexed="8"/>
      </right>
      <top style="thin">
        <color indexed="64"/>
      </top>
      <bottom style="dashed">
        <color indexed="8"/>
      </bottom>
      <diagonal/>
    </border>
    <border>
      <left style="thin">
        <color indexed="64"/>
      </left>
      <right style="medium">
        <color indexed="8"/>
      </right>
      <top style="dashed">
        <color indexed="8"/>
      </top>
      <bottom style="thin">
        <color indexed="64"/>
      </bottom>
      <diagonal/>
    </border>
    <border>
      <left style="medium">
        <color indexed="8"/>
      </left>
      <right/>
      <top/>
      <bottom style="medium">
        <color indexed="8"/>
      </bottom>
      <diagonal/>
    </border>
    <border>
      <left/>
      <right/>
      <top/>
      <bottom style="medium">
        <color indexed="8"/>
      </bottom>
      <diagonal/>
    </border>
    <border>
      <left style="medium">
        <color indexed="8"/>
      </left>
      <right style="thin">
        <color indexed="8"/>
      </right>
      <top/>
      <bottom style="hair">
        <color indexed="8"/>
      </bottom>
      <diagonal/>
    </border>
    <border>
      <left style="thin">
        <color indexed="64"/>
      </left>
      <right style="thin">
        <color indexed="8"/>
      </right>
      <top/>
      <bottom style="hair">
        <color indexed="8"/>
      </bottom>
      <diagonal/>
    </border>
    <border>
      <left/>
      <right style="medium">
        <color indexed="8"/>
      </right>
      <top/>
      <bottom style="hair">
        <color indexed="8"/>
      </bottom>
      <diagonal/>
    </border>
    <border>
      <left style="medium">
        <color indexed="8"/>
      </left>
      <right style="thin">
        <color indexed="8"/>
      </right>
      <top/>
      <bottom style="thin">
        <color indexed="8"/>
      </bottom>
      <diagonal/>
    </border>
    <border>
      <left style="thin">
        <color indexed="8"/>
      </left>
      <right style="thin">
        <color indexed="64"/>
      </right>
      <top/>
      <bottom style="thin">
        <color indexed="8"/>
      </bottom>
      <diagonal/>
    </border>
    <border>
      <left style="thin">
        <color indexed="8"/>
      </left>
      <right style="medium">
        <color indexed="8"/>
      </right>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double">
        <color indexed="8"/>
      </bottom>
      <diagonal/>
    </border>
    <border>
      <left style="medium">
        <color indexed="8"/>
      </left>
      <right style="medium">
        <color indexed="8"/>
      </right>
      <top style="double">
        <color indexed="8"/>
      </top>
      <bottom style="medium">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theme="4" tint="0.39997558519241921"/>
      </bottom>
      <diagonal/>
    </border>
    <border>
      <left style="medium">
        <color indexed="64"/>
      </left>
      <right style="medium">
        <color indexed="8"/>
      </right>
      <top style="medium">
        <color indexed="64"/>
      </top>
      <bottom style="medium">
        <color indexed="8"/>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style="medium">
        <color indexed="8"/>
      </bottom>
      <diagonal/>
    </border>
    <border>
      <left style="medium">
        <color indexed="64"/>
      </left>
      <right style="medium">
        <color indexed="8"/>
      </right>
      <top style="medium">
        <color indexed="8"/>
      </top>
      <bottom style="medium">
        <color indexed="8"/>
      </bottom>
      <diagonal/>
    </border>
    <border>
      <left style="medium">
        <color indexed="8"/>
      </left>
      <right style="medium">
        <color indexed="64"/>
      </right>
      <top style="medium">
        <color indexed="8"/>
      </top>
      <bottom style="medium">
        <color indexed="8"/>
      </bottom>
      <diagonal/>
    </border>
    <border>
      <left style="medium">
        <color indexed="64"/>
      </left>
      <right style="thin">
        <color indexed="8"/>
      </right>
      <top style="medium">
        <color indexed="8"/>
      </top>
      <bottom style="dashed">
        <color indexed="8"/>
      </bottom>
      <diagonal/>
    </border>
    <border>
      <left style="thin">
        <color indexed="8"/>
      </left>
      <right style="medium">
        <color indexed="64"/>
      </right>
      <top style="medium">
        <color indexed="8"/>
      </top>
      <bottom style="dashed">
        <color indexed="8"/>
      </bottom>
      <diagonal/>
    </border>
    <border>
      <left style="medium">
        <color indexed="64"/>
      </left>
      <right style="thin">
        <color indexed="8"/>
      </right>
      <top style="dashed">
        <color indexed="8"/>
      </top>
      <bottom/>
      <diagonal/>
    </border>
    <border>
      <left style="thin">
        <color indexed="8"/>
      </left>
      <right style="medium">
        <color indexed="64"/>
      </right>
      <top style="dashed">
        <color indexed="8"/>
      </top>
      <bottom/>
      <diagonal/>
    </border>
    <border>
      <left style="medium">
        <color indexed="64"/>
      </left>
      <right style="thin">
        <color indexed="8"/>
      </right>
      <top/>
      <bottom/>
      <diagonal/>
    </border>
    <border>
      <left style="thin">
        <color indexed="8"/>
      </left>
      <right style="medium">
        <color indexed="64"/>
      </right>
      <top/>
      <bottom/>
      <diagonal/>
    </border>
    <border>
      <left style="medium">
        <color indexed="64"/>
      </left>
      <right/>
      <top/>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diagonal/>
    </border>
    <border>
      <left/>
      <right style="medium">
        <color indexed="64"/>
      </right>
      <top style="thin">
        <color indexed="8"/>
      </top>
      <bottom/>
      <diagonal/>
    </border>
    <border>
      <left style="medium">
        <color indexed="64"/>
      </left>
      <right/>
      <top/>
      <bottom style="dashed">
        <color indexed="8"/>
      </bottom>
      <diagonal/>
    </border>
    <border>
      <left/>
      <right style="medium">
        <color indexed="64"/>
      </right>
      <top/>
      <bottom style="dashed">
        <color indexed="8"/>
      </bottom>
      <diagonal/>
    </border>
    <border>
      <left style="medium">
        <color indexed="64"/>
      </left>
      <right/>
      <top style="dashed">
        <color indexed="8"/>
      </top>
      <bottom style="dashed">
        <color indexed="8"/>
      </bottom>
      <diagonal/>
    </border>
    <border>
      <left/>
      <right style="medium">
        <color indexed="64"/>
      </right>
      <top style="dashed">
        <color indexed="8"/>
      </top>
      <bottom style="dashed">
        <color indexed="8"/>
      </bottom>
      <diagonal/>
    </border>
    <border>
      <left style="medium">
        <color indexed="64"/>
      </left>
      <right/>
      <top style="dashed">
        <color indexed="8"/>
      </top>
      <bottom/>
      <diagonal/>
    </border>
    <border>
      <left/>
      <right style="medium">
        <color indexed="64"/>
      </right>
      <top style="dashed">
        <color indexed="8"/>
      </top>
      <bottom/>
      <diagonal/>
    </border>
    <border>
      <left style="medium">
        <color indexed="64"/>
      </left>
      <right style="thin">
        <color indexed="64"/>
      </right>
      <top style="dashed">
        <color indexed="8"/>
      </top>
      <bottom style="dashed">
        <color indexed="8"/>
      </bottom>
      <diagonal/>
    </border>
    <border>
      <left style="thin">
        <color indexed="64"/>
      </left>
      <right style="medium">
        <color indexed="64"/>
      </right>
      <top style="dashed">
        <color indexed="8"/>
      </top>
      <bottom style="dashed">
        <color indexed="8"/>
      </bottom>
      <diagonal/>
    </border>
    <border>
      <left style="medium">
        <color indexed="64"/>
      </left>
      <right style="thin">
        <color indexed="64"/>
      </right>
      <top style="dashed">
        <color indexed="8"/>
      </top>
      <bottom/>
      <diagonal/>
    </border>
    <border>
      <left style="thin">
        <color indexed="8"/>
      </left>
      <right style="medium">
        <color indexed="64"/>
      </right>
      <top/>
      <bottom style="dashed">
        <color indexed="8"/>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8"/>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64"/>
      </left>
      <right style="medium">
        <color indexed="8"/>
      </right>
      <top/>
      <bottom style="medium">
        <color indexed="8"/>
      </bottom>
      <diagonal/>
    </border>
    <border>
      <left style="medium">
        <color indexed="8"/>
      </left>
      <right style="medium">
        <color indexed="64"/>
      </right>
      <top/>
      <bottom style="medium">
        <color indexed="8"/>
      </bottom>
      <diagonal/>
    </border>
    <border>
      <left style="medium">
        <color indexed="64"/>
      </left>
      <right style="thin">
        <color indexed="64"/>
      </right>
      <top style="medium">
        <color indexed="8"/>
      </top>
      <bottom style="dashed">
        <color indexed="8"/>
      </bottom>
      <diagonal/>
    </border>
    <border>
      <left style="medium">
        <color indexed="64"/>
      </left>
      <right style="thin">
        <color indexed="8"/>
      </right>
      <top style="dashed">
        <color indexed="8"/>
      </top>
      <bottom style="dashed">
        <color indexed="8"/>
      </bottom>
      <diagonal/>
    </border>
    <border>
      <left style="thin">
        <color indexed="8"/>
      </left>
      <right style="medium">
        <color indexed="64"/>
      </right>
      <top style="dashed">
        <color indexed="8"/>
      </top>
      <bottom style="dashed">
        <color indexed="8"/>
      </bottom>
      <diagonal/>
    </border>
    <border>
      <left style="medium">
        <color indexed="64"/>
      </left>
      <right style="thin">
        <color indexed="8"/>
      </right>
      <top/>
      <bottom style="dashed">
        <color indexed="8"/>
      </bottom>
      <diagonal/>
    </border>
    <border>
      <left style="medium">
        <color indexed="64"/>
      </left>
      <right style="thin">
        <color indexed="64"/>
      </right>
      <top style="thin">
        <color indexed="8"/>
      </top>
      <bottom/>
      <diagonal/>
    </border>
    <border>
      <left style="medium">
        <color indexed="64"/>
      </left>
      <right/>
      <top/>
      <bottom style="thin">
        <color indexed="8"/>
      </bottom>
      <diagonal/>
    </border>
    <border>
      <left style="thin">
        <color indexed="8"/>
      </left>
      <right style="medium">
        <color indexed="64"/>
      </right>
      <top/>
      <bottom style="thin">
        <color indexed="8"/>
      </bottom>
      <diagonal/>
    </border>
    <border>
      <left style="medium">
        <color indexed="64"/>
      </left>
      <right/>
      <top style="thin">
        <color indexed="8"/>
      </top>
      <bottom style="dashed">
        <color indexed="8"/>
      </bottom>
      <diagonal/>
    </border>
    <border>
      <left style="thin">
        <color indexed="8"/>
      </left>
      <right style="medium">
        <color indexed="64"/>
      </right>
      <top style="thin">
        <color indexed="8"/>
      </top>
      <bottom style="dashed">
        <color indexed="8"/>
      </bottom>
      <diagonal/>
    </border>
    <border>
      <left style="medium">
        <color indexed="64"/>
      </left>
      <right style="thin">
        <color indexed="64"/>
      </right>
      <top style="thin">
        <color indexed="64"/>
      </top>
      <bottom style="dotted">
        <color indexed="64"/>
      </bottom>
      <diagonal/>
    </border>
    <border>
      <left style="thin">
        <color indexed="8"/>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8"/>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8"/>
      </left>
      <right style="medium">
        <color indexed="64"/>
      </right>
      <top style="dotted">
        <color indexed="64"/>
      </top>
      <bottom style="thin">
        <color indexed="64"/>
      </bottom>
      <diagonal/>
    </border>
    <border>
      <left style="thin">
        <color indexed="8"/>
      </left>
      <right/>
      <top style="thin">
        <color indexed="8"/>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1">
    <xf numFmtId="0" fontId="0" fillId="0" borderId="0"/>
    <xf numFmtId="0" fontId="9" fillId="2" borderId="0" applyNumberFormat="0" applyBorder="0" applyAlignment="0" applyProtection="0"/>
    <xf numFmtId="0" fontId="32" fillId="21" borderId="0" applyNumberFormat="0" applyBorder="0" applyAlignment="0" applyProtection="0"/>
    <xf numFmtId="0" fontId="9" fillId="3" borderId="0" applyNumberFormat="0" applyBorder="0" applyAlignment="0" applyProtection="0"/>
    <xf numFmtId="0" fontId="32" fillId="22" borderId="0" applyNumberFormat="0" applyBorder="0" applyAlignment="0" applyProtection="0"/>
    <xf numFmtId="0" fontId="9" fillId="4" borderId="0" applyNumberFormat="0" applyBorder="0" applyAlignment="0" applyProtection="0"/>
    <xf numFmtId="0" fontId="32" fillId="23" borderId="0" applyNumberFormat="0" applyBorder="0" applyAlignment="0" applyProtection="0"/>
    <xf numFmtId="0" fontId="9" fillId="5" borderId="0" applyNumberFormat="0" applyBorder="0" applyAlignment="0" applyProtection="0"/>
    <xf numFmtId="0" fontId="32" fillId="24" borderId="0" applyNumberFormat="0" applyBorder="0" applyAlignment="0" applyProtection="0"/>
    <xf numFmtId="0" fontId="9" fillId="6" borderId="0" applyNumberFormat="0" applyBorder="0" applyAlignment="0" applyProtection="0"/>
    <xf numFmtId="0" fontId="32" fillId="25" borderId="0" applyNumberFormat="0" applyBorder="0" applyAlignment="0" applyProtection="0"/>
    <xf numFmtId="0" fontId="9" fillId="4" borderId="0" applyNumberFormat="0" applyBorder="0" applyAlignment="0" applyProtection="0"/>
    <xf numFmtId="0" fontId="32" fillId="26" borderId="0" applyNumberFormat="0" applyBorder="0" applyAlignment="0" applyProtection="0"/>
    <xf numFmtId="0" fontId="9" fillId="6" borderId="0" applyNumberFormat="0" applyBorder="0" applyAlignment="0" applyProtection="0"/>
    <xf numFmtId="0" fontId="32" fillId="27" borderId="0" applyNumberFormat="0" applyBorder="0" applyAlignment="0" applyProtection="0"/>
    <xf numFmtId="0" fontId="9" fillId="3" borderId="0" applyNumberFormat="0" applyBorder="0" applyAlignment="0" applyProtection="0"/>
    <xf numFmtId="0" fontId="32" fillId="28" borderId="0" applyNumberFormat="0" applyBorder="0" applyAlignment="0" applyProtection="0"/>
    <xf numFmtId="0" fontId="9" fillId="7" borderId="0" applyNumberFormat="0" applyBorder="0" applyAlignment="0" applyProtection="0"/>
    <xf numFmtId="0" fontId="32" fillId="29" borderId="0" applyNumberFormat="0" applyBorder="0" applyAlignment="0" applyProtection="0"/>
    <xf numFmtId="0" fontId="9" fillId="8" borderId="0" applyNumberFormat="0" applyBorder="0" applyAlignment="0" applyProtection="0"/>
    <xf numFmtId="0" fontId="32" fillId="30" borderId="0" applyNumberFormat="0" applyBorder="0" applyAlignment="0" applyProtection="0"/>
    <xf numFmtId="0" fontId="9" fillId="6" borderId="0" applyNumberFormat="0" applyBorder="0" applyAlignment="0" applyProtection="0"/>
    <xf numFmtId="0" fontId="32" fillId="31" borderId="0" applyNumberFormat="0" applyBorder="0" applyAlignment="0" applyProtection="0"/>
    <xf numFmtId="0" fontId="9" fillId="4" borderId="0" applyNumberFormat="0" applyBorder="0" applyAlignment="0" applyProtection="0"/>
    <xf numFmtId="0" fontId="32" fillId="32" borderId="0" applyNumberFormat="0" applyBorder="0" applyAlignment="0" applyProtection="0"/>
    <xf numFmtId="0" fontId="10" fillId="6" borderId="0" applyNumberFormat="0" applyBorder="0" applyAlignment="0" applyProtection="0"/>
    <xf numFmtId="0" fontId="33" fillId="33" borderId="0" applyNumberFormat="0" applyBorder="0" applyAlignment="0" applyProtection="0"/>
    <xf numFmtId="0" fontId="10" fillId="9" borderId="0" applyNumberFormat="0" applyBorder="0" applyAlignment="0" applyProtection="0"/>
    <xf numFmtId="0" fontId="33" fillId="34" borderId="0" applyNumberFormat="0" applyBorder="0" applyAlignment="0" applyProtection="0"/>
    <xf numFmtId="0" fontId="10" fillId="10" borderId="0" applyNumberFormat="0" applyBorder="0" applyAlignment="0" applyProtection="0"/>
    <xf numFmtId="0" fontId="33" fillId="35" borderId="0" applyNumberFormat="0" applyBorder="0" applyAlignment="0" applyProtection="0"/>
    <xf numFmtId="0" fontId="10" fillId="8" borderId="0" applyNumberFormat="0" applyBorder="0" applyAlignment="0" applyProtection="0"/>
    <xf numFmtId="0" fontId="33" fillId="36" borderId="0" applyNumberFormat="0" applyBorder="0" applyAlignment="0" applyProtection="0"/>
    <xf numFmtId="0" fontId="10" fillId="6" borderId="0" applyNumberFormat="0" applyBorder="0" applyAlignment="0" applyProtection="0"/>
    <xf numFmtId="0" fontId="33" fillId="37" borderId="0" applyNumberFormat="0" applyBorder="0" applyAlignment="0" applyProtection="0"/>
    <xf numFmtId="0" fontId="10" fillId="3" borderId="0" applyNumberFormat="0" applyBorder="0" applyAlignment="0" applyProtection="0"/>
    <xf numFmtId="0" fontId="33" fillId="38" borderId="0" applyNumberFormat="0" applyBorder="0" applyAlignment="0" applyProtection="0"/>
    <xf numFmtId="0" fontId="34" fillId="39" borderId="0" applyNumberFormat="0" applyBorder="0" applyAlignment="0" applyProtection="0"/>
    <xf numFmtId="0" fontId="13" fillId="11" borderId="1" applyNumberFormat="0" applyAlignment="0" applyProtection="0"/>
    <xf numFmtId="0" fontId="35" fillId="40" borderId="167" applyNumberFormat="0" applyAlignment="0" applyProtection="0"/>
    <xf numFmtId="0" fontId="11" fillId="12" borderId="2" applyNumberFormat="0" applyAlignment="0" applyProtection="0"/>
    <xf numFmtId="0" fontId="36" fillId="41" borderId="168" applyNumberFormat="0" applyAlignment="0" applyProtection="0"/>
    <xf numFmtId="0" fontId="12" fillId="0" borderId="3" applyNumberFormat="0" applyFill="0" applyAlignment="0" applyProtection="0"/>
    <xf numFmtId="0" fontId="37" fillId="0" borderId="169" applyNumberFormat="0" applyFill="0" applyAlignment="0" applyProtection="0"/>
    <xf numFmtId="0" fontId="38" fillId="0" borderId="170" applyNumberFormat="0" applyFill="0" applyAlignment="0" applyProtection="0"/>
    <xf numFmtId="0" fontId="14" fillId="0" borderId="0" applyNumberFormat="0" applyFill="0" applyBorder="0" applyAlignment="0" applyProtection="0"/>
    <xf numFmtId="0" fontId="39" fillId="0" borderId="0" applyNumberFormat="0" applyFill="0" applyBorder="0" applyAlignment="0" applyProtection="0"/>
    <xf numFmtId="0" fontId="10" fillId="13" borderId="0" applyNumberFormat="0" applyBorder="0" applyAlignment="0" applyProtection="0"/>
    <xf numFmtId="0" fontId="33" fillId="42" borderId="0" applyNumberFormat="0" applyBorder="0" applyAlignment="0" applyProtection="0"/>
    <xf numFmtId="0" fontId="10" fillId="9" borderId="0" applyNumberFormat="0" applyBorder="0" applyAlignment="0" applyProtection="0"/>
    <xf numFmtId="0" fontId="33" fillId="43" borderId="0" applyNumberFormat="0" applyBorder="0" applyAlignment="0" applyProtection="0"/>
    <xf numFmtId="0" fontId="10" fillId="10" borderId="0" applyNumberFormat="0" applyBorder="0" applyAlignment="0" applyProtection="0"/>
    <xf numFmtId="0" fontId="33" fillId="44" borderId="0" applyNumberFormat="0" applyBorder="0" applyAlignment="0" applyProtection="0"/>
    <xf numFmtId="0" fontId="10" fillId="14" borderId="0" applyNumberFormat="0" applyBorder="0" applyAlignment="0" applyProtection="0"/>
    <xf numFmtId="0" fontId="33" fillId="45" borderId="0" applyNumberFormat="0" applyBorder="0" applyAlignment="0" applyProtection="0"/>
    <xf numFmtId="0" fontId="10" fillId="15" borderId="0" applyNumberFormat="0" applyBorder="0" applyAlignment="0" applyProtection="0"/>
    <xf numFmtId="0" fontId="33" fillId="46" borderId="0" applyNumberFormat="0" applyBorder="0" applyAlignment="0" applyProtection="0"/>
    <xf numFmtId="0" fontId="10" fillId="16" borderId="0" applyNumberFormat="0" applyBorder="0" applyAlignment="0" applyProtection="0"/>
    <xf numFmtId="0" fontId="33" fillId="47" borderId="0" applyNumberFormat="0" applyBorder="0" applyAlignment="0" applyProtection="0"/>
    <xf numFmtId="0" fontId="15" fillId="7" borderId="1" applyNumberFormat="0" applyAlignment="0" applyProtection="0"/>
    <xf numFmtId="0" fontId="40" fillId="48" borderId="167" applyNumberFormat="0" applyAlignment="0" applyProtection="0"/>
    <xf numFmtId="165" fontId="24" fillId="0" borderId="0" applyFill="0" applyBorder="0" applyAlignment="0" applyProtection="0"/>
    <xf numFmtId="0" fontId="16" fillId="17" borderId="0" applyNumberFormat="0" applyBorder="0" applyAlignment="0" applyProtection="0"/>
    <xf numFmtId="0" fontId="41" fillId="49" borderId="0" applyNumberFormat="0" applyBorder="0" applyAlignment="0" applyProtection="0"/>
    <xf numFmtId="164" fontId="24" fillId="0" borderId="0" applyFont="0" applyFill="0" applyBorder="0" applyAlignment="0" applyProtection="0"/>
    <xf numFmtId="167" fontId="24" fillId="0" borderId="0" applyFont="0" applyFill="0" applyBorder="0" applyAlignment="0" applyProtection="0"/>
    <xf numFmtId="44" fontId="32" fillId="0" borderId="0" applyFont="0" applyFill="0" applyBorder="0" applyAlignment="0" applyProtection="0"/>
    <xf numFmtId="0" fontId="17" fillId="7" borderId="0" applyNumberFormat="0" applyBorder="0" applyAlignment="0" applyProtection="0"/>
    <xf numFmtId="0" fontId="42" fillId="50" borderId="0" applyNumberFormat="0" applyBorder="0" applyAlignment="0" applyProtection="0"/>
    <xf numFmtId="0" fontId="32" fillId="0" borderId="0"/>
    <xf numFmtId="0" fontId="24" fillId="0" borderId="0"/>
    <xf numFmtId="0" fontId="24" fillId="0" borderId="0"/>
    <xf numFmtId="0" fontId="26" fillId="0" borderId="0"/>
    <xf numFmtId="0" fontId="24" fillId="0" borderId="0"/>
    <xf numFmtId="0" fontId="24" fillId="4" borderId="4" applyNumberFormat="0" applyAlignment="0" applyProtection="0"/>
    <xf numFmtId="0" fontId="32" fillId="51" borderId="171" applyNumberFormat="0" applyFont="0" applyAlignment="0" applyProtection="0"/>
    <xf numFmtId="9" fontId="24" fillId="0" borderId="0" applyFont="0" applyFill="0" applyBorder="0" applyAlignment="0" applyProtection="0"/>
    <xf numFmtId="0" fontId="18" fillId="11" borderId="5" applyNumberFormat="0" applyAlignment="0" applyProtection="0"/>
    <xf numFmtId="0" fontId="43" fillId="40" borderId="172" applyNumberFormat="0" applyAlignment="0" applyProtection="0"/>
    <xf numFmtId="0" fontId="12" fillId="0" borderId="0" applyNumberFormat="0" applyFill="0" applyBorder="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45"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46" fillId="0" borderId="173" applyNumberFormat="0" applyFill="0" applyAlignment="0" applyProtection="0"/>
    <xf numFmtId="0" fontId="14" fillId="0" borderId="7" applyNumberFormat="0" applyFill="0" applyAlignment="0" applyProtection="0"/>
    <xf numFmtId="0" fontId="39" fillId="0" borderId="174" applyNumberFormat="0" applyFill="0" applyAlignment="0" applyProtection="0"/>
    <xf numFmtId="0" fontId="47" fillId="0" borderId="0" applyNumberFormat="0" applyFill="0" applyBorder="0" applyAlignment="0" applyProtection="0"/>
    <xf numFmtId="0" fontId="20" fillId="0" borderId="8" applyNumberFormat="0" applyFill="0" applyAlignment="0" applyProtection="0"/>
    <xf numFmtId="0" fontId="48" fillId="0" borderId="175" applyNumberFormat="0" applyFill="0" applyAlignment="0" applyProtection="0"/>
    <xf numFmtId="44" fontId="8" fillId="0" borderId="0" applyFont="0" applyFill="0" applyBorder="0" applyAlignment="0" applyProtection="0"/>
    <xf numFmtId="0" fontId="8" fillId="0" borderId="0"/>
    <xf numFmtId="41" fontId="24" fillId="0" borderId="0" applyFont="0" applyFill="0" applyBorder="0" applyAlignment="0" applyProtection="0"/>
    <xf numFmtId="0" fontId="7" fillId="0" borderId="0"/>
    <xf numFmtId="44" fontId="7" fillId="0" borderId="0" applyFont="0" applyFill="0" applyBorder="0" applyAlignment="0" applyProtection="0"/>
    <xf numFmtId="170" fontId="24" fillId="0" borderId="0" applyFont="0" applyFill="0" applyBorder="0" applyAlignment="0" applyProtection="0"/>
    <xf numFmtId="44" fontId="5" fillId="0" borderId="0" applyFont="0" applyFill="0" applyBorder="0" applyAlignment="0" applyProtection="0"/>
    <xf numFmtId="0" fontId="4" fillId="0" borderId="0"/>
    <xf numFmtId="44" fontId="3" fillId="0" borderId="0" applyFont="0" applyFill="0" applyBorder="0" applyAlignment="0" applyProtection="0"/>
    <xf numFmtId="42" fontId="24" fillId="0" borderId="0" applyFont="0" applyFill="0" applyBorder="0" applyAlignment="0" applyProtection="0"/>
  </cellStyleXfs>
  <cellXfs count="711">
    <xf numFmtId="0" fontId="0" fillId="0" borderId="0" xfId="0"/>
    <xf numFmtId="3" fontId="0" fillId="0" borderId="0" xfId="0" applyNumberFormat="1"/>
    <xf numFmtId="0" fontId="23" fillId="0" borderId="0" xfId="0" applyFont="1"/>
    <xf numFmtId="0" fontId="23" fillId="0" borderId="9" xfId="0" applyFont="1" applyBorder="1"/>
    <xf numFmtId="3" fontId="23" fillId="0" borderId="10" xfId="0" applyNumberFormat="1" applyFont="1" applyBorder="1"/>
    <xf numFmtId="0" fontId="23" fillId="0" borderId="11" xfId="0" applyFont="1" applyBorder="1" applyAlignment="1">
      <alignment horizontal="right"/>
    </xf>
    <xf numFmtId="3" fontId="23" fillId="11" borderId="10" xfId="0" applyNumberFormat="1" applyFont="1" applyFill="1" applyBorder="1" applyAlignment="1">
      <alignment horizontal="left"/>
    </xf>
    <xf numFmtId="0" fontId="49" fillId="52" borderId="12" xfId="0" applyFont="1" applyFill="1" applyBorder="1" applyAlignment="1">
      <alignment horizontal="center"/>
    </xf>
    <xf numFmtId="3" fontId="49" fillId="52" borderId="12" xfId="0" applyNumberFormat="1" applyFont="1" applyFill="1" applyBorder="1" applyAlignment="1">
      <alignment horizontal="center"/>
    </xf>
    <xf numFmtId="0" fontId="49" fillId="52" borderId="13" xfId="0" applyFont="1" applyFill="1" applyBorder="1" applyAlignment="1">
      <alignment horizontal="center"/>
    </xf>
    <xf numFmtId="3" fontId="49" fillId="52" borderId="13" xfId="0" applyNumberFormat="1" applyFont="1" applyFill="1" applyBorder="1" applyAlignment="1">
      <alignment horizontal="center"/>
    </xf>
    <xf numFmtId="0" fontId="50" fillId="0" borderId="14" xfId="0" applyFont="1" applyBorder="1" applyAlignment="1">
      <alignment horizontal="left"/>
    </xf>
    <xf numFmtId="0" fontId="51" fillId="0" borderId="14" xfId="0" applyFont="1" applyBorder="1" applyAlignment="1">
      <alignment horizontal="right"/>
    </xf>
    <xf numFmtId="0" fontId="52" fillId="0" borderId="14" xfId="0" applyFont="1" applyBorder="1" applyAlignment="1">
      <alignment horizontal="left"/>
    </xf>
    <xf numFmtId="0" fontId="51" fillId="0" borderId="18" xfId="0" applyFont="1" applyBorder="1" applyAlignment="1">
      <alignment horizontal="left"/>
    </xf>
    <xf numFmtId="0" fontId="50" fillId="0" borderId="18" xfId="0" applyFont="1" applyBorder="1" applyAlignment="1">
      <alignment horizontal="left"/>
    </xf>
    <xf numFmtId="0" fontId="51" fillId="0" borderId="18" xfId="0" quotePrefix="1" applyFont="1" applyBorder="1" applyAlignment="1">
      <alignment horizontal="right"/>
    </xf>
    <xf numFmtId="0" fontId="51" fillId="54" borderId="20" xfId="0" applyFont="1" applyFill="1" applyBorder="1" applyAlignment="1">
      <alignment horizontal="center"/>
    </xf>
    <xf numFmtId="0" fontId="51" fillId="54" borderId="21" xfId="0" applyFont="1" applyFill="1" applyBorder="1" applyAlignment="1">
      <alignment horizontal="center"/>
    </xf>
    <xf numFmtId="0" fontId="51" fillId="54" borderId="22" xfId="0" applyFont="1" applyFill="1" applyBorder="1" applyAlignment="1">
      <alignment horizontal="center"/>
    </xf>
    <xf numFmtId="3" fontId="50" fillId="0" borderId="23" xfId="0" applyNumberFormat="1" applyFont="1" applyBorder="1" applyAlignment="1">
      <alignment horizontal="justify" vertical="justify" wrapText="1"/>
    </xf>
    <xf numFmtId="0" fontId="51" fillId="19" borderId="20" xfId="0" applyFont="1" applyFill="1" applyBorder="1" applyAlignment="1">
      <alignment horizontal="center"/>
    </xf>
    <xf numFmtId="0" fontId="51" fillId="19" borderId="21" xfId="0" applyFont="1" applyFill="1" applyBorder="1" applyAlignment="1">
      <alignment horizontal="center"/>
    </xf>
    <xf numFmtId="0" fontId="51" fillId="19" borderId="22" xfId="0" applyFont="1" applyFill="1" applyBorder="1" applyAlignment="1">
      <alignment horizontal="center"/>
    </xf>
    <xf numFmtId="3" fontId="51" fillId="0" borderId="23" xfId="0" applyNumberFormat="1" applyFont="1" applyBorder="1" applyAlignment="1">
      <alignment horizontal="left" wrapText="1"/>
    </xf>
    <xf numFmtId="0" fontId="51" fillId="54" borderId="14" xfId="0" applyFont="1" applyFill="1" applyBorder="1" applyAlignment="1">
      <alignment horizontal="center"/>
    </xf>
    <xf numFmtId="3" fontId="51" fillId="54" borderId="26" xfId="0" applyNumberFormat="1" applyFont="1" applyFill="1" applyBorder="1" applyAlignment="1">
      <alignment horizontal="center"/>
    </xf>
    <xf numFmtId="0" fontId="51" fillId="54" borderId="27" xfId="0" applyFont="1" applyFill="1" applyBorder="1" applyAlignment="1">
      <alignment horizontal="center"/>
    </xf>
    <xf numFmtId="3" fontId="51" fillId="54" borderId="28" xfId="0" applyNumberFormat="1" applyFont="1" applyFill="1" applyBorder="1" applyAlignment="1">
      <alignment horizontal="center"/>
    </xf>
    <xf numFmtId="3" fontId="50" fillId="0" borderId="14" xfId="0" applyNumberFormat="1" applyFont="1" applyBorder="1"/>
    <xf numFmtId="3" fontId="50" fillId="0" borderId="18" xfId="0" applyNumberFormat="1" applyFont="1" applyBorder="1" applyAlignment="1">
      <alignment horizontal="justify" vertical="justify" wrapText="1"/>
    </xf>
    <xf numFmtId="3" fontId="51" fillId="0" borderId="23" xfId="0" applyNumberFormat="1" applyFont="1" applyBorder="1"/>
    <xf numFmtId="3" fontId="51" fillId="55" borderId="23" xfId="0" applyNumberFormat="1" applyFont="1" applyFill="1" applyBorder="1" applyAlignment="1">
      <alignment horizontal="center"/>
    </xf>
    <xf numFmtId="0" fontId="51" fillId="54" borderId="22" xfId="0" applyFont="1" applyFill="1" applyBorder="1" applyAlignment="1">
      <alignment horizontal="center" vertical="center" wrapText="1"/>
    </xf>
    <xf numFmtId="0" fontId="50" fillId="0" borderId="14" xfId="0" applyFont="1" applyBorder="1" applyAlignment="1">
      <alignment horizontal="right"/>
    </xf>
    <xf numFmtId="3" fontId="51" fillId="0" borderId="23" xfId="0" applyNumberFormat="1" applyFont="1" applyBorder="1" applyAlignment="1">
      <alignment horizontal="left" vertical="center" wrapText="1"/>
    </xf>
    <xf numFmtId="0" fontId="51" fillId="20" borderId="30" xfId="0" applyFont="1" applyFill="1" applyBorder="1" applyAlignment="1">
      <alignment horizontal="center" wrapText="1"/>
    </xf>
    <xf numFmtId="0" fontId="51" fillId="53" borderId="31" xfId="0" applyFont="1" applyFill="1" applyBorder="1" applyAlignment="1">
      <alignment horizontal="center" wrapText="1"/>
    </xf>
    <xf numFmtId="0" fontId="51" fillId="53" borderId="32" xfId="0" applyFont="1" applyFill="1" applyBorder="1" applyAlignment="1">
      <alignment horizontal="center" wrapText="1"/>
    </xf>
    <xf numFmtId="3" fontId="50" fillId="0" borderId="34" xfId="0" applyNumberFormat="1" applyFont="1" applyBorder="1" applyAlignment="1">
      <alignment horizontal="center" wrapText="1"/>
    </xf>
    <xf numFmtId="3" fontId="50" fillId="0" borderId="0" xfId="0" applyNumberFormat="1" applyFont="1"/>
    <xf numFmtId="0" fontId="50" fillId="0" borderId="0" xfId="0" applyFont="1"/>
    <xf numFmtId="0" fontId="51" fillId="0" borderId="0" xfId="0" applyFont="1" applyAlignment="1">
      <alignment horizontal="left"/>
    </xf>
    <xf numFmtId="3" fontId="51" fillId="19" borderId="22" xfId="0" applyNumberFormat="1" applyFont="1" applyFill="1" applyBorder="1" applyAlignment="1">
      <alignment horizontal="center"/>
    </xf>
    <xf numFmtId="0" fontId="51" fillId="19" borderId="37" xfId="0" applyFont="1" applyFill="1" applyBorder="1" applyAlignment="1">
      <alignment horizontal="center"/>
    </xf>
    <xf numFmtId="3" fontId="51" fillId="0" borderId="38" xfId="0" applyNumberFormat="1" applyFont="1" applyBorder="1" applyAlignment="1">
      <alignment wrapText="1"/>
    </xf>
    <xf numFmtId="0" fontId="51" fillId="56" borderId="43" xfId="0" applyFont="1" applyFill="1" applyBorder="1" applyAlignment="1">
      <alignment horizontal="center" vertical="center" wrapText="1"/>
    </xf>
    <xf numFmtId="0" fontId="51" fillId="56" borderId="44" xfId="0" applyFont="1" applyFill="1" applyBorder="1" applyAlignment="1">
      <alignment horizontal="center" vertical="center" wrapText="1"/>
    </xf>
    <xf numFmtId="3" fontId="51" fillId="0" borderId="46" xfId="0" applyNumberFormat="1" applyFont="1" applyBorder="1" applyAlignment="1">
      <alignment horizontal="left" vertical="center" wrapText="1"/>
    </xf>
    <xf numFmtId="3" fontId="51" fillId="0" borderId="0" xfId="0" applyNumberFormat="1" applyFont="1" applyAlignment="1">
      <alignment horizontal="left"/>
    </xf>
    <xf numFmtId="0" fontId="50" fillId="0" borderId="40" xfId="0" applyFont="1" applyBorder="1" applyAlignment="1">
      <alignment horizontal="right" wrapText="1"/>
    </xf>
    <xf numFmtId="0" fontId="50" fillId="0" borderId="27" xfId="0" applyFont="1" applyBorder="1"/>
    <xf numFmtId="0" fontId="51" fillId="19" borderId="20" xfId="0" applyFont="1" applyFill="1" applyBorder="1" applyAlignment="1">
      <alignment horizontal="left"/>
    </xf>
    <xf numFmtId="0" fontId="54" fillId="0" borderId="18" xfId="0" applyFont="1" applyBorder="1" applyAlignment="1">
      <alignment horizontal="left" vertical="center"/>
    </xf>
    <xf numFmtId="3" fontId="50" fillId="0" borderId="52" xfId="0" applyNumberFormat="1" applyFont="1" applyBorder="1" applyAlignment="1">
      <alignment horizontal="left"/>
    </xf>
    <xf numFmtId="3" fontId="50" fillId="0" borderId="55" xfId="0" applyNumberFormat="1" applyFont="1" applyBorder="1" applyAlignment="1">
      <alignment horizontal="left"/>
    </xf>
    <xf numFmtId="0" fontId="50" fillId="0" borderId="55" xfId="0" applyFont="1" applyBorder="1" applyAlignment="1">
      <alignment horizontal="left"/>
    </xf>
    <xf numFmtId="3" fontId="51" fillId="0" borderId="0" xfId="0" applyNumberFormat="1" applyFont="1" applyAlignment="1">
      <alignment wrapText="1"/>
    </xf>
    <xf numFmtId="0" fontId="56" fillId="55" borderId="29" xfId="0" applyFont="1" applyFill="1" applyBorder="1" applyAlignment="1">
      <alignment horizontal="center" wrapText="1"/>
    </xf>
    <xf numFmtId="3" fontId="51" fillId="0" borderId="60" xfId="0" applyNumberFormat="1" applyFont="1" applyBorder="1" applyAlignment="1">
      <alignment horizontal="left"/>
    </xf>
    <xf numFmtId="3" fontId="54" fillId="0" borderId="18" xfId="0" applyNumberFormat="1" applyFont="1" applyBorder="1" applyAlignment="1">
      <alignment horizontal="left" vertical="center" wrapText="1"/>
    </xf>
    <xf numFmtId="3" fontId="51" fillId="0" borderId="18" xfId="0" applyNumberFormat="1" applyFont="1" applyBorder="1" applyAlignment="1">
      <alignment horizontal="left" vertical="center" wrapText="1"/>
    </xf>
    <xf numFmtId="3" fontId="50" fillId="0" borderId="64" xfId="0" applyNumberFormat="1" applyFont="1" applyBorder="1" applyAlignment="1">
      <alignment horizontal="left" vertical="center" wrapText="1"/>
    </xf>
    <xf numFmtId="3" fontId="54" fillId="0" borderId="66" xfId="0" applyNumberFormat="1" applyFont="1" applyBorder="1" applyAlignment="1">
      <alignment horizontal="left" vertical="center" wrapText="1"/>
    </xf>
    <xf numFmtId="3" fontId="50" fillId="0" borderId="67" xfId="0" quotePrefix="1" applyNumberFormat="1" applyFont="1" applyBorder="1" applyAlignment="1">
      <alignment horizontal="justify" vertical="justify" wrapText="1"/>
    </xf>
    <xf numFmtId="3" fontId="51" fillId="0" borderId="60" xfId="0" applyNumberFormat="1" applyFont="1" applyBorder="1" applyAlignment="1">
      <alignment vertical="center" wrapText="1"/>
    </xf>
    <xf numFmtId="3" fontId="50" fillId="0" borderId="70" xfId="0" applyNumberFormat="1" applyFont="1" applyBorder="1" applyAlignment="1">
      <alignment horizontal="left"/>
    </xf>
    <xf numFmtId="3" fontId="50" fillId="0" borderId="71" xfId="0" applyNumberFormat="1" applyFont="1" applyBorder="1" applyAlignment="1">
      <alignment horizontal="center"/>
    </xf>
    <xf numFmtId="3" fontId="50" fillId="0" borderId="73" xfId="0" applyNumberFormat="1" applyFont="1" applyBorder="1" applyAlignment="1">
      <alignment horizontal="left"/>
    </xf>
    <xf numFmtId="3" fontId="50" fillId="0" borderId="74" xfId="0" applyNumberFormat="1" applyFont="1" applyBorder="1" applyAlignment="1">
      <alignment horizontal="center"/>
    </xf>
    <xf numFmtId="0" fontId="54" fillId="0" borderId="40" xfId="0" applyFont="1" applyBorder="1" applyAlignment="1">
      <alignment horizontal="right" wrapText="1"/>
    </xf>
    <xf numFmtId="0" fontId="50" fillId="0" borderId="40" xfId="0" applyFont="1" applyBorder="1" applyAlignment="1">
      <alignment horizontal="right"/>
    </xf>
    <xf numFmtId="3" fontId="50" fillId="0" borderId="76" xfId="0" quotePrefix="1" applyNumberFormat="1" applyFont="1" applyBorder="1" applyAlignment="1">
      <alignment horizontal="left" wrapText="1"/>
    </xf>
    <xf numFmtId="3" fontId="50" fillId="0" borderId="40" xfId="0" applyNumberFormat="1" applyFont="1" applyBorder="1" applyAlignment="1">
      <alignment horizontal="left" wrapText="1"/>
    </xf>
    <xf numFmtId="166" fontId="50" fillId="0" borderId="41" xfId="0" applyNumberFormat="1" applyFont="1" applyBorder="1" applyAlignment="1">
      <alignment horizontal="center" wrapText="1"/>
    </xf>
    <xf numFmtId="3" fontId="50" fillId="0" borderId="78" xfId="0" quotePrefix="1" applyNumberFormat="1" applyFont="1" applyBorder="1" applyAlignment="1">
      <alignment horizontal="left" wrapText="1"/>
    </xf>
    <xf numFmtId="3" fontId="50" fillId="0" borderId="0" xfId="0" applyNumberFormat="1" applyFont="1" applyAlignment="1">
      <alignment horizontal="left"/>
    </xf>
    <xf numFmtId="0" fontId="54" fillId="0" borderId="14" xfId="0" applyFont="1" applyBorder="1" applyAlignment="1">
      <alignment horizontal="left"/>
    </xf>
    <xf numFmtId="3" fontId="51" fillId="19" borderId="80" xfId="0" applyNumberFormat="1" applyFont="1" applyFill="1" applyBorder="1" applyAlignment="1">
      <alignment horizontal="center"/>
    </xf>
    <xf numFmtId="0" fontId="50" fillId="0" borderId="18" xfId="0" applyFont="1" applyBorder="1" applyAlignment="1">
      <alignment wrapText="1"/>
    </xf>
    <xf numFmtId="3" fontId="51" fillId="18" borderId="40" xfId="0" applyNumberFormat="1" applyFont="1" applyFill="1" applyBorder="1"/>
    <xf numFmtId="3" fontId="50" fillId="0" borderId="40" xfId="0" applyNumberFormat="1" applyFont="1" applyBorder="1" applyAlignment="1">
      <alignment wrapText="1"/>
    </xf>
    <xf numFmtId="0" fontId="32" fillId="0" borderId="0" xfId="69"/>
    <xf numFmtId="3" fontId="32" fillId="0" borderId="0" xfId="69" applyNumberFormat="1"/>
    <xf numFmtId="0" fontId="48" fillId="0" borderId="0" xfId="69" applyFont="1"/>
    <xf numFmtId="0" fontId="48" fillId="0" borderId="24" xfId="69" applyFont="1" applyBorder="1" applyAlignment="1">
      <alignment horizontal="center" vertical="center" wrapText="1"/>
    </xf>
    <xf numFmtId="3" fontId="32" fillId="0" borderId="24" xfId="69" applyNumberFormat="1" applyBorder="1" applyAlignment="1">
      <alignment horizontal="center" vertical="center" wrapText="1"/>
    </xf>
    <xf numFmtId="3" fontId="32" fillId="0" borderId="24" xfId="69" applyNumberFormat="1" applyBorder="1" applyAlignment="1">
      <alignment horizontal="right" vertical="center" wrapText="1"/>
    </xf>
    <xf numFmtId="3" fontId="32" fillId="0" borderId="24" xfId="69" applyNumberFormat="1" applyBorder="1" applyAlignment="1">
      <alignment horizontal="right"/>
    </xf>
    <xf numFmtId="3" fontId="32" fillId="0" borderId="0" xfId="69" applyNumberFormat="1" applyAlignment="1">
      <alignment horizontal="right"/>
    </xf>
    <xf numFmtId="3" fontId="48" fillId="0" borderId="24" xfId="69" applyNumberFormat="1" applyFont="1" applyBorder="1" applyAlignment="1">
      <alignment horizontal="right"/>
    </xf>
    <xf numFmtId="3" fontId="48" fillId="0" borderId="0" xfId="69" applyNumberFormat="1" applyFont="1" applyAlignment="1">
      <alignment horizontal="right"/>
    </xf>
    <xf numFmtId="0" fontId="51" fillId="57" borderId="17" xfId="0" applyFont="1" applyFill="1" applyBorder="1" applyAlignment="1">
      <alignment horizontal="center" vertical="center"/>
    </xf>
    <xf numFmtId="3" fontId="50" fillId="53" borderId="14" xfId="0" quotePrefix="1" applyNumberFormat="1" applyFont="1" applyFill="1" applyBorder="1" applyAlignment="1">
      <alignment wrapText="1"/>
    </xf>
    <xf numFmtId="0" fontId="31" fillId="0" borderId="0" xfId="0" applyFont="1" applyAlignment="1">
      <alignment horizontal="center" vertical="center" wrapText="1"/>
    </xf>
    <xf numFmtId="3" fontId="31" fillId="0" borderId="0" xfId="0" applyNumberFormat="1" applyFont="1" applyAlignment="1">
      <alignment horizontal="center" vertical="center" wrapText="1"/>
    </xf>
    <xf numFmtId="0" fontId="23" fillId="58" borderId="0" xfId="0" applyFont="1" applyFill="1"/>
    <xf numFmtId="0" fontId="0" fillId="0" borderId="0" xfId="0" applyAlignment="1">
      <alignment horizontal="center" vertical="center"/>
    </xf>
    <xf numFmtId="0" fontId="50" fillId="0" borderId="85" xfId="0" applyFont="1" applyBorder="1" applyAlignment="1">
      <alignment horizontal="left"/>
    </xf>
    <xf numFmtId="0" fontId="50" fillId="0" borderId="88" xfId="0" applyFont="1" applyBorder="1" applyAlignment="1">
      <alignment horizontal="left"/>
    </xf>
    <xf numFmtId="0" fontId="50" fillId="0" borderId="88" xfId="0" quotePrefix="1" applyFont="1" applyBorder="1" applyAlignment="1">
      <alignment horizontal="left"/>
    </xf>
    <xf numFmtId="49" fontId="50" fillId="0" borderId="88" xfId="0" applyNumberFormat="1" applyFont="1" applyBorder="1" applyAlignment="1">
      <alignment horizontal="left"/>
    </xf>
    <xf numFmtId="0" fontId="50" fillId="0" borderId="94" xfId="0" applyFont="1" applyBorder="1" applyAlignment="1">
      <alignment horizontal="left"/>
    </xf>
    <xf numFmtId="0" fontId="50" fillId="0" borderId="97" xfId="0" applyFont="1" applyBorder="1" applyAlignment="1">
      <alignment horizontal="left"/>
    </xf>
    <xf numFmtId="0" fontId="50" fillId="0" borderId="101" xfId="0" applyFont="1" applyBorder="1"/>
    <xf numFmtId="0" fontId="50" fillId="0" borderId="103" xfId="0" applyFont="1" applyBorder="1"/>
    <xf numFmtId="3" fontId="50" fillId="0" borderId="103" xfId="0" applyNumberFormat="1" applyFont="1" applyBorder="1"/>
    <xf numFmtId="3" fontId="50" fillId="0" borderId="103" xfId="0" quotePrefix="1" applyNumberFormat="1" applyFont="1" applyBorder="1"/>
    <xf numFmtId="3" fontId="50" fillId="0" borderId="103" xfId="0" quotePrefix="1" applyNumberFormat="1" applyFont="1" applyBorder="1" applyAlignment="1">
      <alignment wrapText="1"/>
    </xf>
    <xf numFmtId="0" fontId="50" fillId="0" borderId="89" xfId="0" applyFont="1" applyBorder="1" applyAlignment="1">
      <alignment horizontal="center"/>
    </xf>
    <xf numFmtId="3" fontId="50" fillId="0" borderId="103" xfId="0" applyNumberFormat="1" applyFont="1" applyBorder="1" applyAlignment="1">
      <alignment wrapText="1"/>
    </xf>
    <xf numFmtId="3" fontId="50" fillId="0" borderId="103" xfId="0" quotePrefix="1" applyNumberFormat="1" applyFont="1" applyBorder="1" applyAlignment="1">
      <alignment vertical="center"/>
    </xf>
    <xf numFmtId="3" fontId="50" fillId="60" borderId="103" xfId="0" applyNumberFormat="1" applyFont="1" applyFill="1" applyBorder="1"/>
    <xf numFmtId="0" fontId="50" fillId="60" borderId="89" xfId="0" applyFont="1" applyFill="1" applyBorder="1" applyAlignment="1">
      <alignment horizontal="center"/>
    </xf>
    <xf numFmtId="0" fontId="51" fillId="57" borderId="90" xfId="0" applyFont="1" applyFill="1" applyBorder="1" applyAlignment="1">
      <alignment horizontal="center"/>
    </xf>
    <xf numFmtId="3" fontId="50" fillId="0" borderId="89" xfId="0" applyNumberFormat="1" applyFont="1" applyBorder="1" applyAlignment="1">
      <alignment horizontal="center" wrapText="1"/>
    </xf>
    <xf numFmtId="0" fontId="51" fillId="61" borderId="90" xfId="0" applyFont="1" applyFill="1" applyBorder="1" applyAlignment="1">
      <alignment horizontal="center"/>
    </xf>
    <xf numFmtId="3" fontId="59" fillId="0" borderId="103" xfId="0" applyNumberFormat="1" applyFont="1" applyBorder="1"/>
    <xf numFmtId="3" fontId="50" fillId="0" borderId="88" xfId="0" applyNumberFormat="1" applyFont="1" applyBorder="1" applyAlignment="1">
      <alignment horizontal="justify" vertical="justify" wrapText="1"/>
    </xf>
    <xf numFmtId="0" fontId="51" fillId="5" borderId="90" xfId="0" applyFont="1" applyFill="1" applyBorder="1" applyAlignment="1">
      <alignment horizontal="center" vertical="center"/>
    </xf>
    <xf numFmtId="3" fontId="50" fillId="0" borderId="100" xfId="0" applyNumberFormat="1" applyFont="1" applyBorder="1"/>
    <xf numFmtId="0" fontId="0" fillId="0" borderId="0" xfId="0" applyAlignment="1">
      <alignment wrapText="1"/>
    </xf>
    <xf numFmtId="3" fontId="61" fillId="0" borderId="89" xfId="0" applyNumberFormat="1" applyFont="1" applyBorder="1" applyAlignment="1">
      <alignment horizontal="center" wrapText="1"/>
    </xf>
    <xf numFmtId="0" fontId="0" fillId="59" borderId="0" xfId="0" applyFill="1" applyAlignment="1">
      <alignment wrapText="1"/>
    </xf>
    <xf numFmtId="3" fontId="50" fillId="0" borderId="101" xfId="0" applyNumberFormat="1" applyFont="1" applyBorder="1" applyAlignment="1">
      <alignment horizontal="left"/>
    </xf>
    <xf numFmtId="3" fontId="50" fillId="0" borderId="103" xfId="0" quotePrefix="1" applyNumberFormat="1" applyFont="1" applyBorder="1" applyAlignment="1">
      <alignment horizontal="left"/>
    </xf>
    <xf numFmtId="3" fontId="50" fillId="0" borderId="103" xfId="0" applyNumberFormat="1" applyFont="1" applyBorder="1" applyAlignment="1">
      <alignment horizontal="left"/>
    </xf>
    <xf numFmtId="3" fontId="54" fillId="0" borderId="107" xfId="0" applyNumberFormat="1" applyFont="1" applyBorder="1" applyAlignment="1">
      <alignment horizontal="left"/>
    </xf>
    <xf numFmtId="3" fontId="50" fillId="0" borderId="109" xfId="0" applyNumberFormat="1" applyFont="1" applyBorder="1" applyAlignment="1">
      <alignment horizontal="left"/>
    </xf>
    <xf numFmtId="0" fontId="50" fillId="0" borderId="109" xfId="0" applyFont="1" applyBorder="1"/>
    <xf numFmtId="0" fontId="50" fillId="0" borderId="103" xfId="0" applyFont="1" applyBorder="1" applyAlignment="1">
      <alignment horizontal="left"/>
    </xf>
    <xf numFmtId="0" fontId="50" fillId="0" borderId="107" xfId="0" applyFont="1" applyBorder="1" applyAlignment="1">
      <alignment horizontal="left"/>
    </xf>
    <xf numFmtId="3" fontId="50" fillId="0" borderId="85" xfId="0" applyNumberFormat="1" applyFont="1" applyBorder="1"/>
    <xf numFmtId="3" fontId="50" fillId="53" borderId="88" xfId="0" quotePrefix="1" applyNumberFormat="1" applyFont="1" applyFill="1" applyBorder="1"/>
    <xf numFmtId="3" fontId="50" fillId="0" borderId="88" xfId="0" applyNumberFormat="1" applyFont="1" applyBorder="1"/>
    <xf numFmtId="3" fontId="50" fillId="0" borderId="88" xfId="0" quotePrefix="1" applyNumberFormat="1" applyFont="1" applyBorder="1"/>
    <xf numFmtId="3" fontId="50" fillId="0" borderId="94" xfId="0" applyNumberFormat="1" applyFont="1" applyBorder="1"/>
    <xf numFmtId="3" fontId="50" fillId="0" borderId="97" xfId="0" applyNumberFormat="1" applyFont="1" applyBorder="1"/>
    <xf numFmtId="3" fontId="54" fillId="0" borderId="94" xfId="0" applyNumberFormat="1" applyFont="1" applyBorder="1"/>
    <xf numFmtId="3" fontId="50" fillId="0" borderId="97" xfId="0" applyNumberFormat="1" applyFont="1" applyBorder="1" applyAlignment="1">
      <alignment horizontal="justify" vertical="justify" wrapText="1"/>
    </xf>
    <xf numFmtId="3" fontId="50" fillId="0" borderId="101" xfId="0" applyNumberFormat="1" applyFont="1" applyBorder="1"/>
    <xf numFmtId="3" fontId="50" fillId="11" borderId="103" xfId="0" applyNumberFormat="1" applyFont="1" applyFill="1" applyBorder="1" applyAlignment="1">
      <alignment horizontal="left"/>
    </xf>
    <xf numFmtId="3" fontId="50" fillId="11" borderId="116" xfId="0" applyNumberFormat="1" applyFont="1" applyFill="1" applyBorder="1" applyAlignment="1">
      <alignment horizontal="left"/>
    </xf>
    <xf numFmtId="9" fontId="50" fillId="0" borderId="119" xfId="0" applyNumberFormat="1" applyFont="1" applyBorder="1" applyAlignment="1">
      <alignment horizontal="center" wrapText="1"/>
    </xf>
    <xf numFmtId="3" fontId="50" fillId="53" borderId="103" xfId="0" quotePrefix="1" applyNumberFormat="1" applyFont="1" applyFill="1" applyBorder="1"/>
    <xf numFmtId="3" fontId="50" fillId="0" borderId="116" xfId="0" applyNumberFormat="1" applyFont="1" applyBorder="1" applyAlignment="1">
      <alignment wrapText="1"/>
    </xf>
    <xf numFmtId="3" fontId="50" fillId="0" borderId="122" xfId="0" quotePrefix="1" applyNumberFormat="1" applyFont="1" applyBorder="1" applyAlignment="1">
      <alignment horizontal="left" wrapText="1"/>
    </xf>
    <xf numFmtId="3" fontId="50" fillId="0" borderId="124" xfId="0" quotePrefix="1" applyNumberFormat="1" applyFont="1" applyBorder="1" applyAlignment="1">
      <alignment horizontal="left" wrapText="1"/>
    </xf>
    <xf numFmtId="3" fontId="50" fillId="0" borderId="103" xfId="0" applyNumberFormat="1" applyFont="1" applyBorder="1" applyAlignment="1">
      <alignment horizontal="left" wrapText="1"/>
    </xf>
    <xf numFmtId="3" fontId="50" fillId="0" borderId="107" xfId="0" applyNumberFormat="1" applyFont="1" applyBorder="1"/>
    <xf numFmtId="3" fontId="50" fillId="0" borderId="109" xfId="0" applyNumberFormat="1" applyFont="1" applyBorder="1"/>
    <xf numFmtId="3" fontId="0" fillId="0" borderId="0" xfId="0" applyNumberFormat="1" applyAlignment="1">
      <alignment vertical="center"/>
    </xf>
    <xf numFmtId="0" fontId="0" fillId="0" borderId="0" xfId="0" applyAlignment="1">
      <alignment horizontal="center"/>
    </xf>
    <xf numFmtId="0" fontId="51" fillId="56" borderId="88" xfId="0" applyFont="1" applyFill="1" applyBorder="1" applyAlignment="1">
      <alignment horizontal="right" vertical="center" wrapText="1"/>
    </xf>
    <xf numFmtId="0" fontId="50" fillId="56" borderId="94" xfId="0" applyFont="1" applyFill="1" applyBorder="1" applyAlignment="1">
      <alignment horizontal="right" vertical="center" wrapText="1"/>
    </xf>
    <xf numFmtId="3" fontId="50" fillId="0" borderId="88" xfId="0" applyNumberFormat="1" applyFont="1" applyBorder="1" applyAlignment="1">
      <alignment horizontal="left"/>
    </xf>
    <xf numFmtId="3" fontId="50" fillId="0" borderId="103" xfId="0" applyNumberFormat="1" applyFont="1" applyBorder="1" applyAlignment="1">
      <alignment horizontal="left" vertical="center"/>
    </xf>
    <xf numFmtId="3" fontId="50" fillId="0" borderId="103" xfId="0" applyNumberFormat="1" applyFont="1" applyBorder="1" applyAlignment="1">
      <alignment horizontal="left" vertical="center" wrapText="1"/>
    </xf>
    <xf numFmtId="3" fontId="50" fillId="0" borderId="103" xfId="0" quotePrefix="1" applyNumberFormat="1" applyFont="1" applyBorder="1" applyAlignment="1">
      <alignment horizontal="justify" vertical="justify" wrapText="1"/>
    </xf>
    <xf numFmtId="3" fontId="56" fillId="55" borderId="78" xfId="0" applyNumberFormat="1" applyFont="1" applyFill="1" applyBorder="1"/>
    <xf numFmtId="3" fontId="51" fillId="53" borderId="139" xfId="0" applyNumberFormat="1" applyFont="1" applyFill="1" applyBorder="1" applyAlignment="1">
      <alignment horizontal="justify" vertical="justify" wrapText="1"/>
    </xf>
    <xf numFmtId="3" fontId="50" fillId="0" borderId="85" xfId="0" applyNumberFormat="1" applyFont="1" applyBorder="1" applyAlignment="1">
      <alignment horizontal="justify" vertical="justify" wrapText="1"/>
    </xf>
    <xf numFmtId="3" fontId="50" fillId="0" borderId="88" xfId="0" quotePrefix="1" applyNumberFormat="1" applyFont="1" applyBorder="1" applyAlignment="1">
      <alignment wrapText="1"/>
    </xf>
    <xf numFmtId="0" fontId="51" fillId="55" borderId="91" xfId="0" applyFont="1" applyFill="1" applyBorder="1" applyAlignment="1">
      <alignment horizontal="center" vertical="center"/>
    </xf>
    <xf numFmtId="3" fontId="50" fillId="57" borderId="88" xfId="0" applyNumberFormat="1" applyFont="1" applyFill="1" applyBorder="1" applyAlignment="1">
      <alignment wrapText="1"/>
    </xf>
    <xf numFmtId="3" fontId="50" fillId="0" borderId="88" xfId="0" applyNumberFormat="1" applyFont="1" applyBorder="1" applyAlignment="1">
      <alignment wrapText="1"/>
    </xf>
    <xf numFmtId="3" fontId="50" fillId="0" borderId="142" xfId="0" applyNumberFormat="1" applyFont="1" applyBorder="1" applyAlignment="1">
      <alignment horizontal="left"/>
    </xf>
    <xf numFmtId="0" fontId="50" fillId="0" borderId="85" xfId="0" applyFont="1" applyBorder="1"/>
    <xf numFmtId="0" fontId="50" fillId="0" borderId="88" xfId="0" applyFont="1" applyBorder="1"/>
    <xf numFmtId="0" fontId="50" fillId="0" borderId="88" xfId="0" quotePrefix="1" applyFont="1" applyBorder="1"/>
    <xf numFmtId="0" fontId="50" fillId="53" borderId="88" xfId="0" quotePrefix="1" applyFont="1" applyFill="1" applyBorder="1" applyAlignment="1">
      <alignment wrapText="1"/>
    </xf>
    <xf numFmtId="0" fontId="50" fillId="0" borderId="128" xfId="0" quotePrefix="1" applyFont="1" applyBorder="1"/>
    <xf numFmtId="0" fontId="50" fillId="0" borderId="129" xfId="0" applyFont="1" applyBorder="1" applyAlignment="1">
      <alignment horizontal="left" wrapText="1"/>
    </xf>
    <xf numFmtId="3" fontId="50" fillId="0" borderId="101" xfId="0" applyNumberFormat="1" applyFont="1" applyBorder="1" applyAlignment="1">
      <alignment horizontal="left" vertical="center"/>
    </xf>
    <xf numFmtId="3" fontId="50" fillId="0" borderId="103" xfId="0" applyNumberFormat="1" applyFont="1" applyBorder="1" applyAlignment="1">
      <alignment vertical="center"/>
    </xf>
    <xf numFmtId="3" fontId="50" fillId="0" borderId="142" xfId="0" applyNumberFormat="1" applyFont="1" applyBorder="1" applyAlignment="1">
      <alignment vertical="center"/>
    </xf>
    <xf numFmtId="3" fontId="50" fillId="0" borderId="107" xfId="0" applyNumberFormat="1" applyFont="1" applyBorder="1" applyAlignment="1">
      <alignment vertical="center"/>
    </xf>
    <xf numFmtId="3" fontId="50" fillId="0" borderId="109" xfId="0" applyNumberFormat="1" applyFont="1" applyBorder="1" applyAlignment="1">
      <alignment vertical="center"/>
    </xf>
    <xf numFmtId="3" fontId="50" fillId="0" borderId="109" xfId="0" applyNumberFormat="1" applyFont="1" applyBorder="1" applyAlignment="1">
      <alignment vertical="top"/>
    </xf>
    <xf numFmtId="3" fontId="50" fillId="0" borderId="103" xfId="0" applyNumberFormat="1" applyFont="1" applyBorder="1" applyAlignment="1">
      <alignment vertical="center" wrapText="1"/>
    </xf>
    <xf numFmtId="3" fontId="50" fillId="53" borderId="103" xfId="0" quotePrefix="1" applyNumberFormat="1" applyFont="1" applyFill="1" applyBorder="1" applyAlignment="1">
      <alignment vertical="center" wrapText="1"/>
    </xf>
    <xf numFmtId="3" fontId="50" fillId="0" borderId="89" xfId="0" applyNumberFormat="1" applyFont="1" applyBorder="1" applyAlignment="1">
      <alignment horizontal="center" vertical="center" wrapText="1"/>
    </xf>
    <xf numFmtId="3" fontId="51" fillId="54" borderId="132" xfId="0" applyNumberFormat="1" applyFont="1" applyFill="1" applyBorder="1" applyAlignment="1">
      <alignment horizontal="center"/>
    </xf>
    <xf numFmtId="3" fontId="51" fillId="54" borderId="133" xfId="0" applyNumberFormat="1" applyFont="1" applyFill="1" applyBorder="1" applyAlignment="1">
      <alignment horizontal="center"/>
    </xf>
    <xf numFmtId="3" fontId="50" fillId="0" borderId="88" xfId="0" applyNumberFormat="1" applyFont="1" applyBorder="1" applyAlignment="1">
      <alignment vertical="center"/>
    </xf>
    <xf numFmtId="3" fontId="51" fillId="0" borderId="156" xfId="0" applyNumberFormat="1" applyFont="1" applyBorder="1" applyAlignment="1">
      <alignment horizontal="left" vertical="center" wrapText="1"/>
    </xf>
    <xf numFmtId="3" fontId="50" fillId="0" borderId="158" xfId="0" applyNumberFormat="1" applyFont="1" applyBorder="1" applyAlignment="1">
      <alignment horizontal="left" vertical="center" wrapText="1"/>
    </xf>
    <xf numFmtId="3" fontId="51" fillId="0" borderId="161" xfId="0" applyNumberFormat="1" applyFont="1" applyBorder="1" applyAlignment="1">
      <alignment horizontal="left" vertical="center" wrapText="1"/>
    </xf>
    <xf numFmtId="0" fontId="51" fillId="57" borderId="111" xfId="0" applyFont="1" applyFill="1" applyBorder="1" applyAlignment="1">
      <alignment horizontal="center" vertical="center"/>
    </xf>
    <xf numFmtId="41" fontId="0" fillId="0" borderId="0" xfId="93" applyFont="1"/>
    <xf numFmtId="0" fontId="7" fillId="0" borderId="0" xfId="94"/>
    <xf numFmtId="0" fontId="7" fillId="0" borderId="81" xfId="94" applyBorder="1" applyAlignment="1">
      <alignment vertical="center"/>
    </xf>
    <xf numFmtId="0" fontId="48" fillId="0" borderId="0" xfId="94" applyFont="1" applyAlignment="1">
      <alignment horizontal="center"/>
    </xf>
    <xf numFmtId="0" fontId="7" fillId="0" borderId="24" xfId="94" applyBorder="1" applyAlignment="1">
      <alignment horizontal="left"/>
    </xf>
    <xf numFmtId="0" fontId="7" fillId="0" borderId="24" xfId="94" applyBorder="1"/>
    <xf numFmtId="0" fontId="7" fillId="0" borderId="24" xfId="94" applyBorder="1" applyAlignment="1">
      <alignment horizontal="center"/>
    </xf>
    <xf numFmtId="0" fontId="6" fillId="0" borderId="24" xfId="94" applyFont="1" applyBorder="1"/>
    <xf numFmtId="0" fontId="6" fillId="0" borderId="0" xfId="94" applyFont="1"/>
    <xf numFmtId="0" fontId="6" fillId="0" borderId="24" xfId="94" applyFont="1" applyBorder="1" applyAlignment="1">
      <alignment horizontal="center"/>
    </xf>
    <xf numFmtId="49" fontId="6" fillId="0" borderId="24" xfId="94" applyNumberFormat="1" applyFont="1" applyBorder="1" applyAlignment="1">
      <alignment horizontal="left"/>
    </xf>
    <xf numFmtId="0" fontId="25" fillId="59" borderId="0" xfId="0" applyFont="1" applyFill="1" applyAlignment="1">
      <alignment vertical="center" wrapText="1"/>
    </xf>
    <xf numFmtId="0" fontId="2" fillId="0" borderId="23" xfId="0" quotePrefix="1" applyFont="1" applyBorder="1" applyAlignment="1">
      <alignment horizontal="left" vertical="center" wrapText="1"/>
    </xf>
    <xf numFmtId="0" fontId="2" fillId="0" borderId="152" xfId="0" applyFont="1" applyBorder="1" applyAlignment="1">
      <alignment horizontal="left"/>
    </xf>
    <xf numFmtId="0" fontId="2" fillId="0" borderId="103" xfId="0" applyFont="1" applyBorder="1" applyAlignment="1">
      <alignment horizontal="right"/>
    </xf>
    <xf numFmtId="0" fontId="2" fillId="0" borderId="116" xfId="0" applyFont="1" applyBorder="1" applyAlignment="1">
      <alignment horizontal="right"/>
    </xf>
    <xf numFmtId="0" fontId="48" fillId="58" borderId="24" xfId="0" applyFont="1" applyFill="1" applyBorder="1" applyAlignment="1">
      <alignment horizontal="center" vertical="center" wrapText="1"/>
    </xf>
    <xf numFmtId="41" fontId="0" fillId="0" borderId="0" xfId="0" applyNumberFormat="1"/>
    <xf numFmtId="0" fontId="50" fillId="0" borderId="88" xfId="0" quotePrefix="1" applyFont="1" applyBorder="1" applyAlignment="1">
      <alignment horizontal="left" wrapText="1"/>
    </xf>
    <xf numFmtId="0" fontId="50" fillId="0" borderId="100" xfId="0" quotePrefix="1" applyFont="1" applyBorder="1" applyAlignment="1">
      <alignment horizontal="left" vertical="center"/>
    </xf>
    <xf numFmtId="43" fontId="0" fillId="0" borderId="0" xfId="0" applyNumberFormat="1"/>
    <xf numFmtId="0" fontId="0" fillId="0" borderId="0" xfId="0" applyAlignment="1">
      <alignment vertical="center"/>
    </xf>
    <xf numFmtId="42" fontId="7" fillId="0" borderId="24" xfId="100" applyFont="1" applyBorder="1"/>
    <xf numFmtId="1" fontId="0" fillId="0" borderId="24" xfId="0" applyNumberFormat="1" applyBorder="1" applyAlignment="1">
      <alignment horizontal="center" vertical="center"/>
    </xf>
    <xf numFmtId="1" fontId="0" fillId="0" borderId="77" xfId="0" applyNumberFormat="1" applyBorder="1" applyAlignment="1">
      <alignment horizontal="center" vertical="center"/>
    </xf>
    <xf numFmtId="1" fontId="0" fillId="0" borderId="79" xfId="0" applyNumberFormat="1" applyBorder="1" applyAlignment="1">
      <alignment horizontal="center" vertical="center"/>
    </xf>
    <xf numFmtId="1" fontId="0" fillId="0" borderId="0" xfId="0" applyNumberFormat="1" applyAlignment="1">
      <alignment horizontal="center" vertical="center"/>
    </xf>
    <xf numFmtId="0" fontId="0" fillId="0" borderId="24" xfId="0" applyBorder="1" applyAlignment="1">
      <alignment vertical="center"/>
    </xf>
    <xf numFmtId="3" fontId="0" fillId="0" borderId="24" xfId="0" applyNumberFormat="1" applyBorder="1" applyAlignment="1">
      <alignment vertical="center"/>
    </xf>
    <xf numFmtId="14" fontId="0" fillId="0" borderId="24" xfId="0" applyNumberFormat="1" applyBorder="1" applyAlignment="1">
      <alignment vertical="center"/>
    </xf>
    <xf numFmtId="168" fontId="24" fillId="0" borderId="24" xfId="64" applyNumberFormat="1" applyFont="1" applyFill="1" applyBorder="1" applyAlignment="1">
      <alignment vertical="center"/>
    </xf>
    <xf numFmtId="3" fontId="0" fillId="0" borderId="24" xfId="64" applyNumberFormat="1" applyFont="1" applyBorder="1" applyAlignment="1">
      <alignment vertical="center"/>
    </xf>
    <xf numFmtId="3" fontId="0" fillId="0" borderId="24" xfId="99" applyNumberFormat="1" applyFont="1" applyBorder="1" applyAlignment="1">
      <alignment vertical="center"/>
    </xf>
    <xf numFmtId="168" fontId="0" fillId="0" borderId="24" xfId="64" applyNumberFormat="1" applyFont="1" applyFill="1" applyBorder="1" applyAlignment="1">
      <alignment vertical="center"/>
    </xf>
    <xf numFmtId="0" fontId="0" fillId="0" borderId="77" xfId="0" applyBorder="1" applyAlignment="1">
      <alignment vertical="center"/>
    </xf>
    <xf numFmtId="3" fontId="0" fillId="0" borderId="77" xfId="0" applyNumberFormat="1" applyBorder="1" applyAlignment="1">
      <alignment vertical="center"/>
    </xf>
    <xf numFmtId="14" fontId="0" fillId="0" borderId="77" xfId="0" applyNumberFormat="1" applyBorder="1" applyAlignment="1">
      <alignment vertical="center"/>
    </xf>
    <xf numFmtId="168" fontId="0" fillId="0" borderId="77" xfId="64" applyNumberFormat="1" applyFont="1" applyFill="1" applyBorder="1" applyAlignment="1">
      <alignment vertical="center"/>
    </xf>
    <xf numFmtId="0" fontId="0" fillId="0" borderId="79" xfId="0" applyBorder="1" applyAlignment="1">
      <alignment vertical="center"/>
    </xf>
    <xf numFmtId="3" fontId="0" fillId="0" borderId="79" xfId="0" applyNumberFormat="1" applyBorder="1" applyAlignment="1">
      <alignment vertical="center"/>
    </xf>
    <xf numFmtId="14" fontId="0" fillId="0" borderId="79" xfId="0" applyNumberFormat="1" applyBorder="1" applyAlignment="1">
      <alignment vertical="center"/>
    </xf>
    <xf numFmtId="168" fontId="0" fillId="0" borderId="79" xfId="64" applyNumberFormat="1" applyFont="1" applyFill="1" applyBorder="1" applyAlignment="1">
      <alignment vertical="center"/>
    </xf>
    <xf numFmtId="0" fontId="0" fillId="0" borderId="24" xfId="0" applyBorder="1" applyAlignment="1">
      <alignment horizontal="center" vertical="center"/>
    </xf>
    <xf numFmtId="0" fontId="0" fillId="0" borderId="24" xfId="0" applyBorder="1" applyAlignment="1">
      <alignment horizontal="left" vertical="center"/>
    </xf>
    <xf numFmtId="169" fontId="0" fillId="0" borderId="0" xfId="0" applyNumberFormat="1" applyAlignment="1">
      <alignment vertical="center"/>
    </xf>
    <xf numFmtId="14" fontId="0" fillId="0" borderId="0" xfId="0" applyNumberFormat="1" applyAlignment="1">
      <alignment vertical="center"/>
    </xf>
    <xf numFmtId="0" fontId="31" fillId="0" borderId="0" xfId="0" applyFont="1" applyAlignment="1">
      <alignment vertical="center"/>
    </xf>
    <xf numFmtId="0" fontId="31" fillId="0" borderId="0" xfId="0" applyFont="1" applyAlignment="1">
      <alignment horizontal="right" vertical="center"/>
    </xf>
    <xf numFmtId="168" fontId="31" fillId="0" borderId="0" xfId="64" applyNumberFormat="1" applyFont="1" applyFill="1" applyBorder="1" applyAlignment="1">
      <alignment vertical="center"/>
    </xf>
    <xf numFmtId="0" fontId="31" fillId="0" borderId="0" xfId="0" applyFont="1" applyAlignment="1">
      <alignment horizontal="center" vertical="center"/>
    </xf>
    <xf numFmtId="0" fontId="0" fillId="0" borderId="29" xfId="0" applyBorder="1" applyAlignment="1">
      <alignment horizontal="center" vertical="center"/>
    </xf>
    <xf numFmtId="0" fontId="0" fillId="0" borderId="42" xfId="0" applyBorder="1" applyAlignment="1">
      <alignment horizontal="center" vertical="center"/>
    </xf>
    <xf numFmtId="0" fontId="72" fillId="0" borderId="0" xfId="69" applyFont="1"/>
    <xf numFmtId="42" fontId="0" fillId="0" borderId="0" xfId="100" applyFont="1"/>
    <xf numFmtId="0" fontId="73" fillId="0" borderId="0" xfId="0" applyFont="1" applyAlignment="1">
      <alignment vertical="center"/>
    </xf>
    <xf numFmtId="0" fontId="74" fillId="0" borderId="0" xfId="0" applyFont="1" applyAlignment="1">
      <alignment vertical="center"/>
    </xf>
    <xf numFmtId="42" fontId="73" fillId="0" borderId="0" xfId="100" applyFont="1" applyAlignment="1">
      <alignment vertical="center"/>
    </xf>
    <xf numFmtId="0" fontId="73" fillId="0" borderId="0" xfId="0" applyFont="1" applyAlignment="1">
      <alignment horizontal="center" vertical="center"/>
    </xf>
    <xf numFmtId="42" fontId="73" fillId="0" borderId="0" xfId="100" applyFont="1" applyAlignment="1">
      <alignment horizontal="center" vertical="center"/>
    </xf>
    <xf numFmtId="0" fontId="73" fillId="0" borderId="24" xfId="0" applyFont="1" applyBorder="1" applyAlignment="1">
      <alignment vertical="center" wrapText="1"/>
    </xf>
    <xf numFmtId="0" fontId="73" fillId="0" borderId="24" xfId="0" applyFont="1" applyBorder="1" applyAlignment="1">
      <alignment horizontal="center" vertical="center" wrapText="1"/>
    </xf>
    <xf numFmtId="0" fontId="73" fillId="0" borderId="24" xfId="0" applyFont="1" applyBorder="1" applyAlignment="1">
      <alignment horizontal="center" vertical="center"/>
    </xf>
    <xf numFmtId="0" fontId="74" fillId="0" borderId="0" xfId="0" applyFont="1" applyAlignment="1">
      <alignment vertical="center" wrapText="1"/>
    </xf>
    <xf numFmtId="0" fontId="74" fillId="63" borderId="24" xfId="0" applyFont="1" applyFill="1" applyBorder="1" applyAlignment="1">
      <alignment horizontal="center" vertical="center"/>
    </xf>
    <xf numFmtId="0" fontId="74" fillId="63" borderId="24" xfId="0" applyFont="1" applyFill="1" applyBorder="1" applyAlignment="1">
      <alignment horizontal="center" vertical="center" wrapText="1"/>
    </xf>
    <xf numFmtId="42" fontId="74" fillId="63" borderId="24" xfId="100" applyFont="1" applyFill="1" applyBorder="1" applyAlignment="1">
      <alignment horizontal="center" vertical="center" wrapText="1"/>
    </xf>
    <xf numFmtId="42" fontId="74" fillId="0" borderId="24" xfId="100" applyFont="1" applyBorder="1" applyAlignment="1">
      <alignment vertical="center"/>
    </xf>
    <xf numFmtId="0" fontId="74" fillId="0" borderId="0" xfId="0" applyFont="1" applyAlignment="1">
      <alignment horizontal="left" vertical="center" wrapText="1"/>
    </xf>
    <xf numFmtId="0" fontId="51" fillId="63" borderId="24" xfId="94" applyFont="1" applyFill="1" applyBorder="1" applyAlignment="1">
      <alignment horizontal="center" vertical="center"/>
    </xf>
    <xf numFmtId="0" fontId="51" fillId="63" borderId="24" xfId="94" applyFont="1" applyFill="1" applyBorder="1" applyAlignment="1">
      <alignment horizontal="center" vertical="center" wrapText="1"/>
    </xf>
    <xf numFmtId="42" fontId="75" fillId="0" borderId="24" xfId="100" applyFont="1" applyBorder="1" applyAlignment="1">
      <alignment vertical="center"/>
    </xf>
    <xf numFmtId="0" fontId="78" fillId="0" borderId="0" xfId="0" applyFont="1"/>
    <xf numFmtId="0" fontId="77" fillId="0" borderId="0" xfId="0" applyFont="1"/>
    <xf numFmtId="0" fontId="78" fillId="0" borderId="0" xfId="0" applyFont="1" applyAlignment="1">
      <alignment horizontal="center"/>
    </xf>
    <xf numFmtId="0" fontId="73" fillId="0" borderId="0" xfId="0" applyFont="1" applyAlignment="1">
      <alignment horizontal="left" vertical="center"/>
    </xf>
    <xf numFmtId="42" fontId="73" fillId="0" borderId="0" xfId="100" applyFont="1" applyAlignment="1">
      <alignment horizontal="left" vertical="center"/>
    </xf>
    <xf numFmtId="0" fontId="76" fillId="0" borderId="24" xfId="0" applyFont="1" applyBorder="1"/>
    <xf numFmtId="0" fontId="76" fillId="63" borderId="24" xfId="0" applyFont="1" applyFill="1" applyBorder="1" applyAlignment="1">
      <alignment horizontal="center"/>
    </xf>
    <xf numFmtId="0" fontId="77" fillId="0" borderId="24" xfId="0" applyFont="1" applyBorder="1"/>
    <xf numFmtId="0" fontId="77" fillId="0" borderId="24" xfId="0" applyFont="1" applyBorder="1" applyAlignment="1">
      <alignment horizontal="center"/>
    </xf>
    <xf numFmtId="0" fontId="78" fillId="0" borderId="24" xfId="0" applyFont="1" applyBorder="1" applyAlignment="1">
      <alignment horizontal="center"/>
    </xf>
    <xf numFmtId="0" fontId="79" fillId="0" borderId="24" xfId="0" applyFont="1" applyBorder="1" applyAlignment="1">
      <alignment horizontal="center"/>
    </xf>
    <xf numFmtId="0" fontId="78" fillId="0" borderId="24" xfId="0" applyFont="1" applyBorder="1"/>
    <xf numFmtId="0" fontId="1" fillId="0" borderId="24" xfId="94" applyFont="1" applyBorder="1"/>
    <xf numFmtId="0" fontId="48" fillId="0" borderId="0" xfId="69" applyFont="1" applyAlignment="1">
      <alignment horizontal="center"/>
    </xf>
    <xf numFmtId="42" fontId="32" fillId="0" borderId="0" xfId="69" applyNumberFormat="1"/>
    <xf numFmtId="42" fontId="31" fillId="0" borderId="0" xfId="100" applyFont="1"/>
    <xf numFmtId="42" fontId="73" fillId="0" borderId="24" xfId="100" applyFont="1" applyFill="1" applyBorder="1" applyAlignment="1">
      <alignment vertical="center"/>
    </xf>
    <xf numFmtId="0" fontId="74" fillId="63" borderId="0" xfId="0" applyFont="1" applyFill="1" applyAlignment="1">
      <alignment horizontal="center" vertical="center"/>
    </xf>
    <xf numFmtId="42" fontId="74" fillId="0" borderId="0" xfId="100" applyFont="1" applyBorder="1" applyAlignment="1">
      <alignment vertical="center"/>
    </xf>
    <xf numFmtId="42" fontId="73" fillId="0" borderId="24" xfId="100" applyFont="1" applyFill="1" applyBorder="1" applyAlignment="1">
      <alignment vertical="center" wrapText="1"/>
    </xf>
    <xf numFmtId="0" fontId="51" fillId="0" borderId="0" xfId="0" applyFont="1" applyAlignment="1">
      <alignment horizontal="center"/>
    </xf>
    <xf numFmtId="3" fontId="51" fillId="19" borderId="21" xfId="0" applyNumberFormat="1" applyFont="1" applyFill="1" applyBorder="1" applyAlignment="1">
      <alignment horizontal="center"/>
    </xf>
    <xf numFmtId="3" fontId="50" fillId="0" borderId="127" xfId="0" applyNumberFormat="1" applyFont="1" applyBorder="1" applyAlignment="1">
      <alignment horizontal="center"/>
    </xf>
    <xf numFmtId="3" fontId="50" fillId="0" borderId="90" xfId="0" applyNumberFormat="1" applyFont="1" applyBorder="1" applyAlignment="1">
      <alignment horizontal="center"/>
    </xf>
    <xf numFmtId="3" fontId="50" fillId="0" borderId="91" xfId="0" applyNumberFormat="1" applyFont="1" applyBorder="1" applyAlignment="1">
      <alignment horizontal="center"/>
    </xf>
    <xf numFmtId="3" fontId="50" fillId="0" borderId="96" xfId="0" applyNumberFormat="1" applyFont="1" applyBorder="1" applyAlignment="1">
      <alignment horizontal="center"/>
    </xf>
    <xf numFmtId="37" fontId="50" fillId="0" borderId="15" xfId="0" applyNumberFormat="1" applyFont="1" applyBorder="1" applyAlignment="1">
      <alignment horizontal="center"/>
    </xf>
    <xf numFmtId="3" fontId="50" fillId="0" borderId="17" xfId="0" applyNumberFormat="1" applyFont="1" applyBorder="1" applyAlignment="1">
      <alignment horizontal="center"/>
    </xf>
    <xf numFmtId="3" fontId="62" fillId="0" borderId="91" xfId="0" applyNumberFormat="1" applyFont="1" applyBorder="1" applyAlignment="1">
      <alignment horizontal="center"/>
    </xf>
    <xf numFmtId="3" fontId="50" fillId="0" borderId="99" xfId="0" applyNumberFormat="1" applyFont="1" applyBorder="1" applyAlignment="1">
      <alignment horizontal="center"/>
    </xf>
    <xf numFmtId="3" fontId="50" fillId="0" borderId="15" xfId="0" applyNumberFormat="1" applyFont="1" applyBorder="1" applyAlignment="1">
      <alignment horizontal="center"/>
    </xf>
    <xf numFmtId="37" fontId="51" fillId="0" borderId="15" xfId="0" applyNumberFormat="1" applyFont="1" applyBorder="1" applyAlignment="1">
      <alignment horizontal="center" vertical="center"/>
    </xf>
    <xf numFmtId="3" fontId="50" fillId="0" borderId="87" xfId="0" applyNumberFormat="1" applyFont="1" applyBorder="1" applyAlignment="1">
      <alignment horizontal="center"/>
    </xf>
    <xf numFmtId="3" fontId="50" fillId="0" borderId="93" xfId="0" applyNumberFormat="1" applyFont="1" applyBorder="1" applyAlignment="1">
      <alignment horizontal="center"/>
    </xf>
    <xf numFmtId="3" fontId="51" fillId="0" borderId="25" xfId="0" applyNumberFormat="1" applyFont="1" applyBorder="1" applyAlignment="1">
      <alignment horizontal="center"/>
    </xf>
    <xf numFmtId="0" fontId="50" fillId="0" borderId="102" xfId="0" applyFont="1" applyBorder="1" applyAlignment="1">
      <alignment horizontal="center"/>
    </xf>
    <xf numFmtId="0" fontId="50" fillId="0" borderId="91" xfId="0" applyFont="1" applyBorder="1" applyAlignment="1">
      <alignment horizontal="center"/>
    </xf>
    <xf numFmtId="0" fontId="60" fillId="0" borderId="91" xfId="0" applyFont="1" applyBorder="1" applyAlignment="1">
      <alignment horizontal="center"/>
    </xf>
    <xf numFmtId="0" fontId="59" fillId="0" borderId="91" xfId="0" applyFont="1" applyBorder="1" applyAlignment="1">
      <alignment horizontal="center" vertical="center"/>
    </xf>
    <xf numFmtId="0" fontId="50" fillId="0" borderId="91" xfId="0" applyFont="1" applyBorder="1" applyAlignment="1">
      <alignment horizontal="center" vertical="center"/>
    </xf>
    <xf numFmtId="0" fontId="50" fillId="0" borderId="90" xfId="0" applyFont="1" applyBorder="1" applyAlignment="1">
      <alignment horizontal="center"/>
    </xf>
    <xf numFmtId="0" fontId="50" fillId="0" borderId="90" xfId="0" applyFont="1" applyBorder="1" applyAlignment="1">
      <alignment horizontal="center" vertical="center"/>
    </xf>
    <xf numFmtId="0" fontId="60" fillId="0" borderId="90" xfId="0" applyFont="1" applyBorder="1" applyAlignment="1">
      <alignment horizontal="center"/>
    </xf>
    <xf numFmtId="0" fontId="50" fillId="0" borderId="93" xfId="0" applyFont="1" applyBorder="1" applyAlignment="1">
      <alignment horizontal="center"/>
    </xf>
    <xf numFmtId="3" fontId="2" fillId="0" borderId="25" xfId="0" applyNumberFormat="1" applyFont="1" applyBorder="1" applyAlignment="1">
      <alignment horizontal="center" vertical="center" wrapText="1"/>
    </xf>
    <xf numFmtId="3" fontId="2" fillId="0" borderId="154" xfId="0" applyNumberFormat="1" applyFont="1" applyBorder="1" applyAlignment="1">
      <alignment horizontal="center" vertical="center" wrapText="1"/>
    </xf>
    <xf numFmtId="3" fontId="2" fillId="0" borderId="120" xfId="0" applyNumberFormat="1" applyFont="1" applyBorder="1" applyAlignment="1">
      <alignment horizontal="center" vertical="center" wrapText="1"/>
    </xf>
    <xf numFmtId="3" fontId="2" fillId="0" borderId="155" xfId="0" applyNumberFormat="1" applyFont="1" applyBorder="1" applyAlignment="1">
      <alignment horizontal="center" vertical="center" wrapText="1"/>
    </xf>
    <xf numFmtId="3" fontId="51" fillId="0" borderId="25" xfId="0" applyNumberFormat="1" applyFont="1" applyBorder="1" applyAlignment="1">
      <alignment horizontal="center" vertical="center" wrapText="1"/>
    </xf>
    <xf numFmtId="3" fontId="51" fillId="0" borderId="33" xfId="0" applyNumberFormat="1" applyFont="1" applyBorder="1" applyAlignment="1">
      <alignment horizontal="center" wrapText="1"/>
    </xf>
    <xf numFmtId="3" fontId="51" fillId="0" borderId="36" xfId="0" applyNumberFormat="1" applyFont="1" applyBorder="1" applyAlignment="1">
      <alignment horizontal="center" wrapText="1"/>
    </xf>
    <xf numFmtId="0" fontId="50" fillId="0" borderId="0" xfId="0" applyFont="1" applyAlignment="1">
      <alignment horizontal="center"/>
    </xf>
    <xf numFmtId="3" fontId="50" fillId="0" borderId="146" xfId="0" applyNumberFormat="1" applyFont="1" applyBorder="1" applyAlignment="1">
      <alignment horizontal="center"/>
    </xf>
    <xf numFmtId="3" fontId="50" fillId="0" borderId="10" xfId="0" applyNumberFormat="1" applyFont="1" applyBorder="1" applyAlignment="1">
      <alignment horizontal="center"/>
    </xf>
    <xf numFmtId="3" fontId="50" fillId="0" borderId="0" xfId="0" applyNumberFormat="1" applyFont="1" applyAlignment="1">
      <alignment horizontal="center"/>
    </xf>
    <xf numFmtId="0" fontId="50" fillId="0" borderId="118" xfId="0" applyFont="1" applyBorder="1" applyAlignment="1">
      <alignment horizontal="center"/>
    </xf>
    <xf numFmtId="3" fontId="51" fillId="0" borderId="39" xfId="0" applyNumberFormat="1" applyFont="1" applyBorder="1" applyAlignment="1">
      <alignment horizontal="center" wrapText="1"/>
    </xf>
    <xf numFmtId="3" fontId="51" fillId="57" borderId="120" xfId="0" applyNumberFormat="1" applyFont="1" applyFill="1" applyBorder="1" applyAlignment="1">
      <alignment horizontal="center" wrapText="1"/>
    </xf>
    <xf numFmtId="3" fontId="50" fillId="0" borderId="49" xfId="0" applyNumberFormat="1" applyFont="1" applyBorder="1" applyAlignment="1">
      <alignment horizontal="center" wrapText="1"/>
    </xf>
    <xf numFmtId="3" fontId="51" fillId="0" borderId="22" xfId="0" applyNumberFormat="1" applyFont="1" applyBorder="1" applyAlignment="1">
      <alignment horizontal="center" vertical="center" wrapText="1"/>
    </xf>
    <xf numFmtId="3" fontId="51" fillId="0" borderId="50" xfId="0" applyNumberFormat="1" applyFont="1" applyBorder="1" applyAlignment="1">
      <alignment horizontal="center" vertical="center" wrapText="1"/>
    </xf>
    <xf numFmtId="3" fontId="50" fillId="0" borderId="106" xfId="0" applyNumberFormat="1" applyFont="1" applyBorder="1" applyAlignment="1">
      <alignment horizontal="center"/>
    </xf>
    <xf numFmtId="3" fontId="60" fillId="0" borderId="90" xfId="0" applyNumberFormat="1" applyFont="1" applyBorder="1" applyAlignment="1">
      <alignment horizontal="center"/>
    </xf>
    <xf numFmtId="0" fontId="50" fillId="0" borderId="108" xfId="0" applyFont="1" applyBorder="1" applyAlignment="1">
      <alignment horizontal="center"/>
    </xf>
    <xf numFmtId="0" fontId="50" fillId="0" borderId="17" xfId="0" applyFont="1" applyBorder="1" applyAlignment="1">
      <alignment horizontal="center"/>
    </xf>
    <xf numFmtId="0" fontId="50" fillId="0" borderId="110" xfId="0" applyFont="1" applyBorder="1" applyAlignment="1">
      <alignment horizontal="center"/>
    </xf>
    <xf numFmtId="0" fontId="60" fillId="0" borderId="17" xfId="0" applyFont="1" applyBorder="1" applyAlignment="1">
      <alignment horizontal="center"/>
    </xf>
    <xf numFmtId="0" fontId="50" fillId="0" borderId="111" xfId="0" applyFont="1" applyBorder="1" applyAlignment="1">
      <alignment horizontal="center"/>
    </xf>
    <xf numFmtId="3" fontId="60" fillId="0" borderId="96" xfId="0" applyNumberFormat="1" applyFont="1" applyBorder="1" applyAlignment="1">
      <alignment horizontal="center"/>
    </xf>
    <xf numFmtId="0" fontId="50" fillId="0" borderId="87" xfId="0" applyFont="1" applyBorder="1" applyAlignment="1">
      <alignment horizontal="center"/>
    </xf>
    <xf numFmtId="0" fontId="50" fillId="0" borderId="96" xfId="0" applyFont="1" applyBorder="1" applyAlignment="1">
      <alignment horizontal="center"/>
    </xf>
    <xf numFmtId="0" fontId="50" fillId="0" borderId="99" xfId="0" applyFont="1" applyBorder="1" applyAlignment="1">
      <alignment horizontal="center"/>
    </xf>
    <xf numFmtId="0" fontId="50" fillId="0" borderId="96" xfId="0" applyFont="1" applyBorder="1" applyAlignment="1">
      <alignment horizontal="center" vertical="center"/>
    </xf>
    <xf numFmtId="0" fontId="50" fillId="0" borderId="15" xfId="0" applyFont="1" applyBorder="1" applyAlignment="1">
      <alignment horizontal="center"/>
    </xf>
    <xf numFmtId="0" fontId="50" fillId="0" borderId="15" xfId="0" applyFont="1" applyBorder="1" applyAlignment="1">
      <alignment horizontal="center" vertical="center"/>
    </xf>
    <xf numFmtId="3" fontId="50" fillId="0" borderId="54" xfId="0" applyNumberFormat="1" applyFont="1" applyBorder="1" applyAlignment="1">
      <alignment horizontal="center" vertical="center" wrapText="1"/>
    </xf>
    <xf numFmtId="3" fontId="50" fillId="0" borderId="57" xfId="0" applyNumberFormat="1" applyFont="1" applyBorder="1" applyAlignment="1">
      <alignment horizontal="center" vertical="center" wrapText="1"/>
    </xf>
    <xf numFmtId="0" fontId="50" fillId="0" borderId="57" xfId="0" applyFont="1" applyBorder="1" applyAlignment="1">
      <alignment horizontal="center"/>
    </xf>
    <xf numFmtId="3" fontId="51" fillId="0" borderId="0" xfId="0" applyNumberFormat="1" applyFont="1" applyAlignment="1">
      <alignment horizontal="center" wrapText="1"/>
    </xf>
    <xf numFmtId="0" fontId="51" fillId="0" borderId="22" xfId="0" applyFont="1" applyBorder="1" applyAlignment="1">
      <alignment horizontal="center"/>
    </xf>
    <xf numFmtId="0" fontId="50" fillId="0" borderId="141" xfId="0" applyFont="1" applyBorder="1" applyAlignment="1">
      <alignment horizontal="center"/>
    </xf>
    <xf numFmtId="0" fontId="50" fillId="0" borderId="145" xfId="0" applyFont="1" applyBorder="1" applyAlignment="1">
      <alignment horizontal="center" vertical="center"/>
    </xf>
    <xf numFmtId="0" fontId="50" fillId="0" borderId="160" xfId="0" applyFont="1" applyBorder="1" applyAlignment="1">
      <alignment horizontal="center" vertical="center"/>
    </xf>
    <xf numFmtId="3" fontId="51" fillId="53" borderId="22" xfId="0" applyNumberFormat="1" applyFont="1" applyFill="1" applyBorder="1" applyAlignment="1">
      <alignment horizontal="center" vertical="center" wrapText="1"/>
    </xf>
    <xf numFmtId="0" fontId="50" fillId="0" borderId="144" xfId="0" applyFont="1" applyBorder="1" applyAlignment="1">
      <alignment horizontal="center"/>
    </xf>
    <xf numFmtId="3" fontId="50" fillId="0" borderId="72" xfId="0" applyNumberFormat="1" applyFont="1" applyBorder="1" applyAlignment="1">
      <alignment horizontal="center" vertical="center" wrapText="1"/>
    </xf>
    <xf numFmtId="3" fontId="50" fillId="0" borderId="75" xfId="0" applyNumberFormat="1" applyFont="1" applyBorder="1" applyAlignment="1">
      <alignment horizontal="center" vertical="center" wrapText="1"/>
    </xf>
    <xf numFmtId="0" fontId="50" fillId="0" borderId="102" xfId="0" applyFont="1" applyBorder="1" applyAlignment="1">
      <alignment horizontal="center" vertical="center"/>
    </xf>
    <xf numFmtId="0" fontId="50" fillId="0" borderId="108" xfId="0" applyFont="1" applyBorder="1" applyAlignment="1">
      <alignment horizontal="center" vertical="center"/>
    </xf>
    <xf numFmtId="0" fontId="50" fillId="0" borderId="110" xfId="0" applyFont="1" applyBorder="1" applyAlignment="1">
      <alignment horizontal="center" vertical="center"/>
    </xf>
    <xf numFmtId="0" fontId="50" fillId="0" borderId="141" xfId="0" applyFont="1" applyBorder="1" applyAlignment="1">
      <alignment horizontal="center" vertical="center"/>
    </xf>
    <xf numFmtId="0" fontId="50" fillId="0" borderId="148" xfId="0" applyFont="1" applyBorder="1" applyAlignment="1">
      <alignment horizontal="center"/>
    </xf>
    <xf numFmtId="0" fontId="50" fillId="0" borderId="149" xfId="0" applyFont="1" applyBorder="1" applyAlignment="1">
      <alignment horizontal="center"/>
    </xf>
    <xf numFmtId="0" fontId="50" fillId="0" borderId="150" xfId="0" applyFont="1" applyBorder="1" applyAlignment="1">
      <alignment horizontal="center"/>
    </xf>
    <xf numFmtId="3" fontId="50" fillId="0" borderId="49" xfId="0" quotePrefix="1" applyNumberFormat="1" applyFont="1" applyBorder="1" applyAlignment="1">
      <alignment horizontal="center" wrapText="1"/>
    </xf>
    <xf numFmtId="3" fontId="50" fillId="0" borderId="102" xfId="0" applyNumberFormat="1" applyFont="1" applyBorder="1" applyAlignment="1">
      <alignment horizontal="center"/>
    </xf>
    <xf numFmtId="3" fontId="51" fillId="0" borderId="25" xfId="0" applyNumberFormat="1" applyFont="1" applyBorder="1" applyAlignment="1">
      <alignment horizontal="center" vertical="center"/>
    </xf>
    <xf numFmtId="3" fontId="50" fillId="0" borderId="22" xfId="0" applyNumberFormat="1" applyFont="1" applyBorder="1" applyAlignment="1">
      <alignment horizontal="center" vertical="center" wrapText="1"/>
    </xf>
    <xf numFmtId="3" fontId="23" fillId="0" borderId="0" xfId="0" applyNumberFormat="1" applyFont="1" applyAlignment="1">
      <alignment horizontal="center"/>
    </xf>
    <xf numFmtId="3" fontId="0" fillId="0" borderId="0" xfId="0" applyNumberFormat="1" applyAlignment="1">
      <alignment horizontal="center"/>
    </xf>
    <xf numFmtId="0" fontId="50" fillId="64" borderId="18" xfId="0" applyFont="1" applyFill="1" applyBorder="1" applyAlignment="1">
      <alignment horizontal="left" wrapText="1"/>
    </xf>
    <xf numFmtId="0" fontId="51" fillId="65" borderId="20" xfId="0" applyFont="1" applyFill="1" applyBorder="1" applyAlignment="1">
      <alignment horizontal="center"/>
    </xf>
    <xf numFmtId="3" fontId="50" fillId="0" borderId="95" xfId="0" applyNumberFormat="1" applyFont="1" applyBorder="1" applyAlignment="1">
      <alignment horizontal="center"/>
    </xf>
    <xf numFmtId="3" fontId="50" fillId="0" borderId="9" xfId="0" applyNumberFormat="1" applyFont="1" applyBorder="1" applyAlignment="1">
      <alignment horizontal="center"/>
    </xf>
    <xf numFmtId="3" fontId="50" fillId="0" borderId="98" xfId="0" applyNumberFormat="1" applyFont="1" applyBorder="1" applyAlignment="1">
      <alignment horizontal="center"/>
    </xf>
    <xf numFmtId="0" fontId="50" fillId="59" borderId="103" xfId="0" quotePrefix="1" applyFont="1" applyFill="1" applyBorder="1"/>
    <xf numFmtId="3" fontId="50" fillId="59" borderId="103" xfId="0" applyNumberFormat="1" applyFont="1" applyFill="1" applyBorder="1"/>
    <xf numFmtId="3" fontId="50" fillId="59" borderId="103" xfId="0" applyNumberFormat="1" applyFont="1" applyFill="1" applyBorder="1" applyAlignment="1">
      <alignment wrapText="1"/>
    </xf>
    <xf numFmtId="3" fontId="50" fillId="59" borderId="103" xfId="0" quotePrefix="1" applyNumberFormat="1" applyFont="1" applyFill="1" applyBorder="1" applyAlignment="1">
      <alignment wrapText="1"/>
    </xf>
    <xf numFmtId="3" fontId="50" fillId="59" borderId="103" xfId="0" quotePrefix="1" applyNumberFormat="1" applyFont="1" applyFill="1" applyBorder="1"/>
    <xf numFmtId="3" fontId="50" fillId="59" borderId="103" xfId="0" quotePrefix="1" applyNumberFormat="1" applyFont="1" applyFill="1" applyBorder="1" applyAlignment="1">
      <alignment vertical="center" wrapText="1"/>
    </xf>
    <xf numFmtId="3" fontId="50" fillId="59" borderId="89" xfId="0" applyNumberFormat="1" applyFont="1" applyFill="1" applyBorder="1" applyAlignment="1">
      <alignment horizontal="center"/>
    </xf>
    <xf numFmtId="3" fontId="51" fillId="53" borderId="82" xfId="0" applyNumberFormat="1" applyFont="1" applyFill="1" applyBorder="1" applyAlignment="1">
      <alignment horizontal="center"/>
    </xf>
    <xf numFmtId="3" fontId="50" fillId="64" borderId="86" xfId="0" applyNumberFormat="1" applyFont="1" applyFill="1" applyBorder="1" applyAlignment="1">
      <alignment horizontal="center"/>
    </xf>
    <xf numFmtId="3" fontId="50" fillId="64" borderId="89" xfId="0" applyNumberFormat="1" applyFont="1" applyFill="1" applyBorder="1" applyAlignment="1">
      <alignment horizontal="center"/>
    </xf>
    <xf numFmtId="3" fontId="50" fillId="59" borderId="89" xfId="0" applyNumberFormat="1" applyFont="1" applyFill="1" applyBorder="1" applyAlignment="1">
      <alignment horizontal="center" wrapText="1"/>
    </xf>
    <xf numFmtId="3" fontId="50" fillId="59" borderId="92" xfId="0" applyNumberFormat="1" applyFont="1" applyFill="1" applyBorder="1" applyAlignment="1">
      <alignment horizontal="center" wrapText="1"/>
    </xf>
    <xf numFmtId="3" fontId="50" fillId="0" borderId="24" xfId="0" applyNumberFormat="1" applyFont="1" applyBorder="1" applyAlignment="1">
      <alignment horizontal="center"/>
    </xf>
    <xf numFmtId="0" fontId="50" fillId="0" borderId="86" xfId="0" applyFont="1" applyBorder="1" applyAlignment="1">
      <alignment horizontal="center"/>
    </xf>
    <xf numFmtId="0" fontId="50" fillId="59" borderId="89" xfId="0" applyFont="1" applyFill="1" applyBorder="1" applyAlignment="1">
      <alignment horizontal="center" wrapText="1"/>
    </xf>
    <xf numFmtId="0" fontId="50" fillId="0" borderId="89" xfId="0" applyFont="1" applyBorder="1" applyAlignment="1">
      <alignment horizontal="center" vertical="center"/>
    </xf>
    <xf numFmtId="0" fontId="50" fillId="0" borderId="92" xfId="0" applyFont="1" applyBorder="1" applyAlignment="1">
      <alignment horizontal="center"/>
    </xf>
    <xf numFmtId="0" fontId="50" fillId="0" borderId="24" xfId="0" applyFont="1" applyBorder="1" applyAlignment="1">
      <alignment horizontal="center"/>
    </xf>
    <xf numFmtId="0" fontId="50" fillId="55" borderId="24" xfId="0" applyFont="1" applyFill="1" applyBorder="1" applyAlignment="1">
      <alignment horizontal="center"/>
    </xf>
    <xf numFmtId="3" fontId="2" fillId="0" borderId="29" xfId="0" applyNumberFormat="1" applyFont="1" applyBorder="1" applyAlignment="1">
      <alignment horizontal="center" vertical="center" wrapText="1"/>
    </xf>
    <xf numFmtId="3" fontId="2" fillId="0" borderId="153" xfId="0" applyNumberFormat="1" applyFont="1" applyBorder="1" applyAlignment="1">
      <alignment horizontal="center" vertical="center" wrapText="1"/>
    </xf>
    <xf numFmtId="3" fontId="2" fillId="0" borderId="137" xfId="0" applyNumberFormat="1" applyFont="1" applyBorder="1" applyAlignment="1">
      <alignment horizontal="center" vertical="center" wrapText="1"/>
    </xf>
    <xf numFmtId="3" fontId="2" fillId="0" borderId="121" xfId="0" applyNumberFormat="1" applyFont="1" applyBorder="1" applyAlignment="1">
      <alignment horizontal="center" vertical="center" wrapText="1"/>
    </xf>
    <xf numFmtId="3" fontId="53" fillId="0" borderId="29" xfId="0" applyNumberFormat="1" applyFont="1" applyBorder="1" applyAlignment="1">
      <alignment horizontal="center" vertical="center" wrapText="1"/>
    </xf>
    <xf numFmtId="3" fontId="50" fillId="0" borderId="35" xfId="0" applyNumberFormat="1" applyFont="1" applyBorder="1" applyAlignment="1">
      <alignment horizontal="center" wrapText="1"/>
    </xf>
    <xf numFmtId="166" fontId="50" fillId="0" borderId="126" xfId="0" applyNumberFormat="1" applyFont="1" applyBorder="1" applyAlignment="1">
      <alignment horizontal="center"/>
    </xf>
    <xf numFmtId="0" fontId="50" fillId="0" borderId="138" xfId="0" applyFont="1" applyBorder="1" applyAlignment="1">
      <alignment horizontal="center" vertical="center"/>
    </xf>
    <xf numFmtId="0" fontId="50" fillId="0" borderId="98" xfId="0" applyFont="1" applyBorder="1" applyAlignment="1">
      <alignment horizontal="center" vertical="center"/>
    </xf>
    <xf numFmtId="3" fontId="50" fillId="0" borderId="89" xfId="0" applyNumberFormat="1" applyFont="1" applyBorder="1" applyAlignment="1">
      <alignment horizontal="center" vertical="center"/>
    </xf>
    <xf numFmtId="0" fontId="50" fillId="0" borderId="95" xfId="0" applyFont="1" applyBorder="1" applyAlignment="1">
      <alignment horizontal="center"/>
    </xf>
    <xf numFmtId="0" fontId="50" fillId="0" borderId="9" xfId="0" applyFont="1" applyBorder="1" applyAlignment="1">
      <alignment horizontal="center"/>
    </xf>
    <xf numFmtId="0" fontId="50" fillId="0" borderId="98" xfId="0" applyFont="1" applyBorder="1" applyAlignment="1">
      <alignment horizontal="center"/>
    </xf>
    <xf numFmtId="3" fontId="50" fillId="0" borderId="89" xfId="0" applyNumberFormat="1" applyFont="1" applyBorder="1" applyAlignment="1">
      <alignment horizontal="center"/>
    </xf>
    <xf numFmtId="3" fontId="53" fillId="0" borderId="119" xfId="0" applyNumberFormat="1" applyFont="1" applyBorder="1" applyAlignment="1">
      <alignment horizontal="center" vertical="center" wrapText="1"/>
    </xf>
    <xf numFmtId="0" fontId="55" fillId="0" borderId="24" xfId="0" applyFont="1" applyBorder="1" applyAlignment="1">
      <alignment horizontal="center" wrapText="1"/>
    </xf>
    <xf numFmtId="0" fontId="55" fillId="0" borderId="42" xfId="0" applyFont="1" applyBorder="1" applyAlignment="1">
      <alignment horizontal="center" wrapText="1"/>
    </xf>
    <xf numFmtId="3" fontId="50" fillId="0" borderId="47" xfId="0" applyNumberFormat="1" applyFont="1" applyBorder="1" applyAlignment="1">
      <alignment horizontal="center" vertical="center" wrapText="1"/>
    </xf>
    <xf numFmtId="166" fontId="50" fillId="0" borderId="9" xfId="0" applyNumberFormat="1" applyFont="1" applyBorder="1" applyAlignment="1">
      <alignment horizontal="center"/>
    </xf>
    <xf numFmtId="3" fontId="50" fillId="0" borderId="48" xfId="0" applyNumberFormat="1" applyFont="1" applyBorder="1" applyAlignment="1">
      <alignment horizontal="center"/>
    </xf>
    <xf numFmtId="0" fontId="50" fillId="0" borderId="112" xfId="0" applyFont="1" applyBorder="1" applyAlignment="1">
      <alignment horizontal="center"/>
    </xf>
    <xf numFmtId="0" fontId="50" fillId="0" borderId="113" xfId="0" applyFont="1" applyBorder="1" applyAlignment="1">
      <alignment horizontal="center"/>
    </xf>
    <xf numFmtId="0" fontId="50" fillId="0" borderId="117" xfId="0" applyFont="1" applyBorder="1" applyAlignment="1">
      <alignment horizontal="center"/>
    </xf>
    <xf numFmtId="0" fontId="50" fillId="0" borderId="121" xfId="0" applyFont="1" applyBorder="1" applyAlignment="1">
      <alignment horizontal="center"/>
    </xf>
    <xf numFmtId="3" fontId="50" fillId="0" borderId="123" xfId="0" applyNumberFormat="1" applyFont="1" applyBorder="1" applyAlignment="1">
      <alignment horizontal="center" wrapText="1"/>
    </xf>
    <xf numFmtId="3" fontId="50" fillId="0" borderId="125" xfId="0" applyNumberFormat="1" applyFont="1" applyBorder="1" applyAlignment="1">
      <alignment horizontal="center" wrapText="1"/>
    </xf>
    <xf numFmtId="3" fontId="50" fillId="0" borderId="105" xfId="0" applyNumberFormat="1" applyFont="1" applyBorder="1" applyAlignment="1">
      <alignment horizontal="center"/>
    </xf>
    <xf numFmtId="166" fontId="51" fillId="0" borderId="16" xfId="0" applyNumberFormat="1" applyFont="1" applyBorder="1" applyAlignment="1">
      <alignment horizontal="center"/>
    </xf>
    <xf numFmtId="166" fontId="51" fillId="0" borderId="19" xfId="0" applyNumberFormat="1" applyFont="1" applyBorder="1" applyAlignment="1">
      <alignment horizontal="center"/>
    </xf>
    <xf numFmtId="166" fontId="51" fillId="0" borderId="9" xfId="0" applyNumberFormat="1" applyFont="1" applyBorder="1" applyAlignment="1">
      <alignment horizontal="center"/>
    </xf>
    <xf numFmtId="0" fontId="50" fillId="0" borderId="48" xfId="0" applyFont="1" applyBorder="1" applyAlignment="1">
      <alignment horizontal="center"/>
    </xf>
    <xf numFmtId="3" fontId="50" fillId="19" borderId="21" xfId="0" applyNumberFormat="1" applyFont="1" applyFill="1" applyBorder="1" applyAlignment="1">
      <alignment horizontal="center"/>
    </xf>
    <xf numFmtId="3" fontId="50" fillId="0" borderId="86" xfId="0" applyNumberFormat="1" applyFont="1" applyBorder="1" applyAlignment="1">
      <alignment horizontal="center"/>
    </xf>
    <xf numFmtId="3" fontId="51" fillId="0" borderId="95" xfId="0" applyNumberFormat="1" applyFont="1" applyBorder="1" applyAlignment="1">
      <alignment horizontal="center"/>
    </xf>
    <xf numFmtId="0" fontId="55" fillId="0" borderId="51" xfId="0" applyFont="1" applyBorder="1" applyAlignment="1">
      <alignment horizontal="center" wrapText="1"/>
    </xf>
    <xf numFmtId="0" fontId="50" fillId="0" borderId="113" xfId="0" applyFont="1" applyBorder="1" applyAlignment="1">
      <alignment horizontal="center" vertical="center"/>
    </xf>
    <xf numFmtId="0" fontId="50" fillId="0" borderId="114" xfId="0" applyFont="1" applyBorder="1" applyAlignment="1">
      <alignment horizontal="center"/>
    </xf>
    <xf numFmtId="0" fontId="50" fillId="0" borderId="115" xfId="0" applyFont="1" applyBorder="1" applyAlignment="1">
      <alignment horizontal="center"/>
    </xf>
    <xf numFmtId="0" fontId="50" fillId="0" borderId="114" xfId="0" applyFont="1" applyBorder="1" applyAlignment="1">
      <alignment horizontal="center" vertical="center"/>
    </xf>
    <xf numFmtId="0" fontId="50" fillId="0" borderId="11" xfId="0" applyFont="1" applyBorder="1" applyAlignment="1">
      <alignment horizontal="center"/>
    </xf>
    <xf numFmtId="3" fontId="50" fillId="0" borderId="53" xfId="0" applyNumberFormat="1" applyFont="1" applyBorder="1" applyAlignment="1">
      <alignment horizontal="center" wrapText="1"/>
    </xf>
    <xf numFmtId="3" fontId="50" fillId="0" borderId="56" xfId="0" applyNumberFormat="1" applyFont="1" applyBorder="1" applyAlignment="1">
      <alignment horizontal="center" wrapText="1"/>
    </xf>
    <xf numFmtId="0" fontId="55" fillId="0" borderId="0" xfId="0" applyFont="1" applyAlignment="1">
      <alignment horizontal="center" wrapText="1"/>
    </xf>
    <xf numFmtId="3" fontId="53" fillId="0" borderId="130" xfId="0" applyNumberFormat="1" applyFont="1" applyBorder="1" applyAlignment="1">
      <alignment horizontal="center" wrapText="1"/>
    </xf>
    <xf numFmtId="3" fontId="53" fillId="0" borderId="119" xfId="0" applyNumberFormat="1" applyFont="1" applyBorder="1" applyAlignment="1">
      <alignment horizontal="center" wrapText="1"/>
    </xf>
    <xf numFmtId="166" fontId="50" fillId="0" borderId="131" xfId="0" applyNumberFormat="1" applyFont="1" applyBorder="1" applyAlignment="1">
      <alignment horizontal="center" wrapText="1"/>
    </xf>
    <xf numFmtId="0" fontId="50" fillId="0" borderId="135" xfId="0" applyFont="1" applyBorder="1" applyAlignment="1">
      <alignment horizontal="center"/>
    </xf>
    <xf numFmtId="0" fontId="50" fillId="0" borderId="134" xfId="0" applyFont="1" applyBorder="1" applyAlignment="1">
      <alignment horizontal="center"/>
    </xf>
    <xf numFmtId="0" fontId="50" fillId="0" borderId="134" xfId="0" applyFont="1" applyBorder="1" applyAlignment="1">
      <alignment horizontal="center" vertical="center"/>
    </xf>
    <xf numFmtId="9" fontId="50" fillId="0" borderId="134" xfId="0" applyNumberFormat="1" applyFont="1" applyBorder="1" applyAlignment="1">
      <alignment horizontal="center"/>
    </xf>
    <xf numFmtId="0" fontId="50" fillId="0" borderId="132" xfId="0" applyFont="1" applyBorder="1" applyAlignment="1">
      <alignment horizontal="center"/>
    </xf>
    <xf numFmtId="0" fontId="50" fillId="0" borderId="133" xfId="0" applyFont="1" applyBorder="1" applyAlignment="1">
      <alignment horizontal="center"/>
    </xf>
    <xf numFmtId="0" fontId="50" fillId="0" borderId="132" xfId="0" applyFont="1" applyBorder="1" applyAlignment="1">
      <alignment horizontal="center" vertical="center"/>
    </xf>
    <xf numFmtId="0" fontId="50" fillId="53" borderId="137" xfId="0" applyFont="1" applyFill="1" applyBorder="1" applyAlignment="1">
      <alignment horizontal="center" vertical="center" wrapText="1"/>
    </xf>
    <xf numFmtId="0" fontId="50" fillId="0" borderId="59" xfId="0" applyFont="1" applyBorder="1" applyAlignment="1">
      <alignment horizontal="center"/>
    </xf>
    <xf numFmtId="0" fontId="50" fillId="0" borderId="61" xfId="0" applyFont="1" applyBorder="1" applyAlignment="1">
      <alignment horizontal="center"/>
    </xf>
    <xf numFmtId="3" fontId="50" fillId="0" borderId="62" xfId="0" applyNumberFormat="1" applyFont="1" applyBorder="1" applyAlignment="1">
      <alignment horizontal="center" wrapText="1"/>
    </xf>
    <xf numFmtId="3" fontId="50" fillId="0" borderId="63" xfId="0" applyNumberFormat="1" applyFont="1" applyBorder="1" applyAlignment="1">
      <alignment horizontal="center" wrapText="1"/>
    </xf>
    <xf numFmtId="3" fontId="50" fillId="0" borderId="157" xfId="0" applyNumberFormat="1" applyFont="1" applyBorder="1" applyAlignment="1">
      <alignment horizontal="center" vertical="center" wrapText="1"/>
    </xf>
    <xf numFmtId="3" fontId="53" fillId="0" borderId="58" xfId="0" applyNumberFormat="1" applyFont="1" applyBorder="1" applyAlignment="1">
      <alignment horizontal="center"/>
    </xf>
    <xf numFmtId="166" fontId="50" fillId="53" borderId="119" xfId="0" applyNumberFormat="1" applyFont="1" applyFill="1" applyBorder="1" applyAlignment="1">
      <alignment horizontal="center" wrapText="1"/>
    </xf>
    <xf numFmtId="0" fontId="50" fillId="0" borderId="140" xfId="0" applyFont="1" applyBorder="1" applyAlignment="1">
      <alignment horizontal="center"/>
    </xf>
    <xf numFmtId="0" fontId="50" fillId="0" borderId="65" xfId="0" applyFont="1" applyBorder="1" applyAlignment="1">
      <alignment horizontal="center"/>
    </xf>
    <xf numFmtId="0" fontId="50" fillId="0" borderId="28" xfId="0" applyFont="1" applyBorder="1" applyAlignment="1">
      <alignment horizontal="center"/>
    </xf>
    <xf numFmtId="0" fontId="50" fillId="0" borderId="159" xfId="0" applyFont="1" applyBorder="1" applyAlignment="1">
      <alignment horizontal="center"/>
    </xf>
    <xf numFmtId="3" fontId="51" fillId="0" borderId="68" xfId="0" applyNumberFormat="1" applyFont="1" applyBorder="1" applyAlignment="1">
      <alignment horizontal="center" vertical="center" wrapText="1"/>
    </xf>
    <xf numFmtId="3" fontId="51" fillId="0" borderId="112" xfId="0" applyNumberFormat="1" applyFont="1" applyBorder="1" applyAlignment="1">
      <alignment horizontal="center" vertical="center" wrapText="1"/>
    </xf>
    <xf numFmtId="3" fontId="51" fillId="0" borderId="113" xfId="0" applyNumberFormat="1" applyFont="1" applyBorder="1" applyAlignment="1">
      <alignment horizontal="center" vertical="center" wrapText="1"/>
    </xf>
    <xf numFmtId="3" fontId="51" fillId="0" borderId="89" xfId="0" applyNumberFormat="1" applyFont="1" applyBorder="1" applyAlignment="1">
      <alignment horizontal="center" vertical="center" wrapText="1"/>
    </xf>
    <xf numFmtId="3" fontId="51" fillId="0" borderId="114" xfId="0" applyNumberFormat="1" applyFont="1" applyBorder="1" applyAlignment="1">
      <alignment horizontal="center" vertical="center" wrapText="1"/>
    </xf>
    <xf numFmtId="3" fontId="51" fillId="0" borderId="115" xfId="0" applyNumberFormat="1" applyFont="1" applyBorder="1" applyAlignment="1">
      <alignment horizontal="center" vertical="center" wrapText="1"/>
    </xf>
    <xf numFmtId="3" fontId="51" fillId="0" borderId="143" xfId="0" applyNumberFormat="1" applyFont="1" applyBorder="1" applyAlignment="1">
      <alignment horizontal="center" vertical="center" wrapText="1"/>
    </xf>
    <xf numFmtId="3" fontId="51" fillId="0" borderId="69" xfId="0" applyNumberFormat="1" applyFont="1" applyBorder="1" applyAlignment="1">
      <alignment horizontal="center" vertical="center" wrapText="1"/>
    </xf>
    <xf numFmtId="3" fontId="53" fillId="0" borderId="58" xfId="0" applyNumberFormat="1" applyFont="1" applyBorder="1" applyAlignment="1">
      <alignment horizontal="center" wrapText="1"/>
    </xf>
    <xf numFmtId="166" fontId="50" fillId="0" borderId="58" xfId="0" applyNumberFormat="1" applyFont="1" applyBorder="1" applyAlignment="1">
      <alignment horizontal="center"/>
    </xf>
    <xf numFmtId="0" fontId="50" fillId="0" borderId="86" xfId="0" applyFont="1" applyBorder="1" applyAlignment="1">
      <alignment horizontal="center" vertical="center"/>
    </xf>
    <xf numFmtId="0" fontId="50" fillId="0" borderId="95" xfId="0" applyFont="1" applyBorder="1" applyAlignment="1">
      <alignment horizontal="center" vertical="center"/>
    </xf>
    <xf numFmtId="0" fontId="50" fillId="0" borderId="143" xfId="0" applyFont="1" applyBorder="1" applyAlignment="1">
      <alignment horizontal="center" vertical="center"/>
    </xf>
    <xf numFmtId="0" fontId="50" fillId="0" borderId="77" xfId="0" applyFont="1" applyBorder="1" applyAlignment="1">
      <alignment horizontal="center" wrapText="1"/>
    </xf>
    <xf numFmtId="0" fontId="50" fillId="0" borderId="79" xfId="0" applyFont="1" applyBorder="1" applyAlignment="1">
      <alignment horizontal="center" wrapText="1"/>
    </xf>
    <xf numFmtId="3" fontId="50" fillId="0" borderId="112" xfId="0" applyNumberFormat="1" applyFont="1" applyBorder="1" applyAlignment="1">
      <alignment horizontal="center"/>
    </xf>
    <xf numFmtId="3" fontId="50" fillId="0" borderId="113" xfId="0" applyNumberFormat="1" applyFont="1" applyBorder="1" applyAlignment="1">
      <alignment horizontal="center"/>
    </xf>
    <xf numFmtId="3" fontId="50" fillId="0" borderId="11" xfId="0" applyNumberFormat="1" applyFont="1" applyBorder="1" applyAlignment="1">
      <alignment horizontal="center"/>
    </xf>
    <xf numFmtId="166" fontId="50" fillId="64" borderId="89" xfId="0" applyNumberFormat="1" applyFont="1" applyFill="1" applyBorder="1" applyAlignment="1">
      <alignment horizontal="center"/>
    </xf>
    <xf numFmtId="3" fontId="50" fillId="64" borderId="41" xfId="0" applyNumberFormat="1" applyFont="1" applyFill="1" applyBorder="1" applyAlignment="1">
      <alignment horizontal="center" wrapText="1"/>
    </xf>
    <xf numFmtId="0" fontId="50" fillId="59" borderId="40" xfId="0" applyFont="1" applyFill="1" applyBorder="1" applyAlignment="1">
      <alignment horizontal="justify" vertical="justify" wrapText="1"/>
    </xf>
    <xf numFmtId="0" fontId="51" fillId="59" borderId="104" xfId="0" applyFont="1" applyFill="1" applyBorder="1" applyAlignment="1">
      <alignment horizontal="left"/>
    </xf>
    <xf numFmtId="3" fontId="50" fillId="59" borderId="14" xfId="0" applyNumberFormat="1" applyFont="1" applyFill="1" applyBorder="1" applyAlignment="1">
      <alignment horizontal="left"/>
    </xf>
    <xf numFmtId="3" fontId="50" fillId="59" borderId="109" xfId="0" applyNumberFormat="1" applyFont="1" applyFill="1" applyBorder="1" applyAlignment="1">
      <alignment horizontal="left"/>
    </xf>
    <xf numFmtId="3" fontId="54" fillId="59" borderId="107" xfId="0" applyNumberFormat="1" applyFont="1" applyFill="1" applyBorder="1"/>
    <xf numFmtId="3" fontId="50" fillId="59" borderId="14" xfId="0" applyNumberFormat="1" applyFont="1" applyFill="1" applyBorder="1"/>
    <xf numFmtId="0" fontId="50" fillId="59" borderId="14" xfId="0" applyFont="1" applyFill="1" applyBorder="1"/>
    <xf numFmtId="0" fontId="50" fillId="59" borderId="27" xfId="0" applyFont="1" applyFill="1" applyBorder="1"/>
    <xf numFmtId="3" fontId="50" fillId="0" borderId="94" xfId="0" applyNumberFormat="1" applyFont="1" applyBorder="1" applyAlignment="1">
      <alignment vertical="center" wrapText="1"/>
    </xf>
    <xf numFmtId="3" fontId="50" fillId="59" borderId="88" xfId="0" applyNumberFormat="1" applyFont="1" applyFill="1" applyBorder="1"/>
    <xf numFmtId="0" fontId="50" fillId="53" borderId="103" xfId="0" applyFont="1" applyFill="1" applyBorder="1" applyAlignment="1">
      <alignment horizontal="left"/>
    </xf>
    <xf numFmtId="0" fontId="50" fillId="53" borderId="151" xfId="0" applyFont="1" applyFill="1" applyBorder="1" applyAlignment="1">
      <alignment horizontal="left"/>
    </xf>
    <xf numFmtId="3" fontId="51" fillId="53" borderId="126" xfId="0" applyNumberFormat="1" applyFont="1" applyFill="1" applyBorder="1" applyAlignment="1">
      <alignment horizontal="center"/>
    </xf>
    <xf numFmtId="3" fontId="51" fillId="53" borderId="89" xfId="0" applyNumberFormat="1" applyFont="1" applyFill="1" applyBorder="1" applyAlignment="1">
      <alignment horizontal="center"/>
    </xf>
    <xf numFmtId="0" fontId="51" fillId="53" borderId="14" xfId="0" applyFont="1" applyFill="1" applyBorder="1" applyAlignment="1">
      <alignment horizontal="right"/>
    </xf>
    <xf numFmtId="0" fontId="50" fillId="53" borderId="103" xfId="0" applyFont="1" applyFill="1" applyBorder="1" applyAlignment="1">
      <alignment horizontal="left" wrapText="1"/>
    </xf>
    <xf numFmtId="3" fontId="50" fillId="53" borderId="134" xfId="0" applyNumberFormat="1" applyFont="1" applyFill="1" applyBorder="1" applyAlignment="1">
      <alignment horizontal="center"/>
    </xf>
    <xf numFmtId="0" fontId="51" fillId="53" borderId="94" xfId="0" applyFont="1" applyFill="1" applyBorder="1" applyAlignment="1">
      <alignment horizontal="left"/>
    </xf>
    <xf numFmtId="0" fontId="50" fillId="53" borderId="97" xfId="0" applyFont="1" applyFill="1" applyBorder="1" applyAlignment="1">
      <alignment horizontal="left"/>
    </xf>
    <xf numFmtId="0" fontId="50" fillId="53" borderId="88" xfId="0" applyFont="1" applyFill="1" applyBorder="1" applyAlignment="1">
      <alignment horizontal="left"/>
    </xf>
    <xf numFmtId="0" fontId="50" fillId="53" borderId="18" xfId="0" applyFont="1" applyFill="1" applyBorder="1" applyAlignment="1">
      <alignment horizontal="left"/>
    </xf>
    <xf numFmtId="3" fontId="50" fillId="53" borderId="9" xfId="0" applyNumberFormat="1" applyFont="1" applyFill="1" applyBorder="1" applyAlignment="1">
      <alignment horizontal="center"/>
    </xf>
    <xf numFmtId="0" fontId="51" fillId="53" borderId="18" xfId="0" quotePrefix="1" applyFont="1" applyFill="1" applyBorder="1" applyAlignment="1">
      <alignment horizontal="right"/>
    </xf>
    <xf numFmtId="42" fontId="32" fillId="0" borderId="0" xfId="100" applyFont="1"/>
    <xf numFmtId="0" fontId="32" fillId="0" borderId="0" xfId="69" applyAlignment="1">
      <alignment horizontal="center"/>
    </xf>
    <xf numFmtId="0" fontId="58" fillId="0" borderId="0" xfId="69" applyFont="1" applyAlignment="1">
      <alignment horizontal="center"/>
    </xf>
    <xf numFmtId="0" fontId="32" fillId="0" borderId="24" xfId="69" applyBorder="1" applyAlignment="1">
      <alignment horizontal="center" vertical="center" wrapText="1"/>
    </xf>
    <xf numFmtId="0" fontId="32" fillId="0" borderId="24" xfId="69" applyBorder="1" applyAlignment="1">
      <alignment horizontal="center"/>
    </xf>
    <xf numFmtId="0" fontId="48" fillId="0" borderId="24" xfId="69" applyFont="1" applyBorder="1" applyAlignment="1">
      <alignment horizontal="center"/>
    </xf>
    <xf numFmtId="171" fontId="81" fillId="66" borderId="24" xfId="0" applyNumberFormat="1" applyFont="1" applyFill="1" applyBorder="1" applyAlignment="1">
      <alignment horizontal="center" vertical="center" wrapText="1"/>
    </xf>
    <xf numFmtId="0" fontId="48" fillId="63" borderId="79" xfId="69" applyFont="1" applyFill="1" applyBorder="1" applyAlignment="1">
      <alignment horizontal="center"/>
    </xf>
    <xf numFmtId="42" fontId="51" fillId="63" borderId="79" xfId="100" applyFont="1" applyFill="1" applyBorder="1" applyAlignment="1">
      <alignment horizontal="right"/>
    </xf>
    <xf numFmtId="0" fontId="1" fillId="0" borderId="24" xfId="69" applyFont="1" applyBorder="1" applyAlignment="1">
      <alignment horizontal="center"/>
    </xf>
    <xf numFmtId="171" fontId="50" fillId="0" borderId="24" xfId="0" applyNumberFormat="1" applyFont="1" applyBorder="1" applyAlignment="1">
      <alignment horizontal="center"/>
    </xf>
    <xf numFmtId="42" fontId="50" fillId="0" borderId="24" xfId="100" applyFont="1" applyBorder="1"/>
    <xf numFmtId="42" fontId="50" fillId="53" borderId="89" xfId="100" applyFont="1" applyFill="1" applyBorder="1" applyAlignment="1">
      <alignment horizontal="center"/>
    </xf>
    <xf numFmtId="42" fontId="51" fillId="53" borderId="162" xfId="100" applyFont="1" applyFill="1" applyBorder="1" applyAlignment="1">
      <alignment horizontal="center"/>
    </xf>
    <xf numFmtId="42" fontId="51" fillId="53" borderId="19" xfId="100" applyFont="1" applyFill="1" applyBorder="1" applyAlignment="1">
      <alignment horizontal="center"/>
    </xf>
    <xf numFmtId="3" fontId="49" fillId="52" borderId="178" xfId="0" applyNumberFormat="1" applyFont="1" applyFill="1" applyBorder="1" applyAlignment="1">
      <alignment horizontal="center"/>
    </xf>
    <xf numFmtId="0" fontId="50" fillId="0" borderId="182" xfId="0" applyFont="1" applyBorder="1" applyAlignment="1">
      <alignment horizontal="left"/>
    </xf>
    <xf numFmtId="3" fontId="50" fillId="0" borderId="183" xfId="0" applyNumberFormat="1" applyFont="1" applyBorder="1" applyAlignment="1">
      <alignment horizontal="center"/>
    </xf>
    <xf numFmtId="0" fontId="50" fillId="0" borderId="184" xfId="0" applyFont="1" applyBorder="1" applyAlignment="1">
      <alignment horizontal="left"/>
    </xf>
    <xf numFmtId="3" fontId="50" fillId="0" borderId="185" xfId="0" applyNumberFormat="1" applyFont="1" applyBorder="1" applyAlignment="1">
      <alignment horizontal="center"/>
    </xf>
    <xf numFmtId="0" fontId="50" fillId="59" borderId="186" xfId="0" applyFont="1" applyFill="1" applyBorder="1" applyAlignment="1">
      <alignment horizontal="left" vertical="center" wrapText="1"/>
    </xf>
    <xf numFmtId="3" fontId="51" fillId="0" borderId="187" xfId="0" applyNumberFormat="1" applyFont="1" applyBorder="1" applyAlignment="1">
      <alignment horizontal="center"/>
    </xf>
    <xf numFmtId="0" fontId="50" fillId="0" borderId="188" xfId="0" applyFont="1" applyBorder="1" applyAlignment="1">
      <alignment horizontal="left"/>
    </xf>
    <xf numFmtId="3" fontId="50" fillId="0" borderId="187" xfId="0" applyNumberFormat="1" applyFont="1" applyBorder="1" applyAlignment="1">
      <alignment horizontal="center"/>
    </xf>
    <xf numFmtId="0" fontId="51" fillId="54" borderId="189" xfId="0" applyFont="1" applyFill="1" applyBorder="1" applyAlignment="1">
      <alignment horizontal="center"/>
    </xf>
    <xf numFmtId="3" fontId="51" fillId="19" borderId="190" xfId="0" applyNumberFormat="1" applyFont="1" applyFill="1" applyBorder="1" applyAlignment="1">
      <alignment horizontal="center"/>
    </xf>
    <xf numFmtId="3" fontId="50" fillId="0" borderId="191" xfId="0" applyNumberFormat="1" applyFont="1" applyBorder="1" applyAlignment="1">
      <alignment horizontal="left" vertical="center"/>
    </xf>
    <xf numFmtId="0" fontId="50" fillId="0" borderId="192" xfId="0" applyFont="1" applyBorder="1" applyAlignment="1">
      <alignment horizontal="center" vertical="center"/>
    </xf>
    <xf numFmtId="3" fontId="50" fillId="0" borderId="193" xfId="0" quotePrefix="1" applyNumberFormat="1" applyFont="1" applyBorder="1" applyAlignment="1">
      <alignment horizontal="left" vertical="top" wrapText="1"/>
    </xf>
    <xf numFmtId="0" fontId="50" fillId="0" borderId="194" xfId="0" applyFont="1" applyBorder="1" applyAlignment="1">
      <alignment horizontal="center" vertical="center"/>
    </xf>
    <xf numFmtId="3" fontId="50" fillId="0" borderId="195" xfId="0" applyNumberFormat="1" applyFont="1" applyBorder="1" applyAlignment="1">
      <alignment horizontal="left"/>
    </xf>
    <xf numFmtId="0" fontId="50" fillId="0" borderId="196" xfId="0" applyFont="1" applyBorder="1" applyAlignment="1">
      <alignment horizontal="center"/>
    </xf>
    <xf numFmtId="3" fontId="50" fillId="0" borderId="195" xfId="0" quotePrefix="1" applyNumberFormat="1" applyFont="1" applyBorder="1" applyAlignment="1">
      <alignment horizontal="left"/>
    </xf>
    <xf numFmtId="3" fontId="50" fillId="0" borderId="195" xfId="0" applyNumberFormat="1" applyFont="1" applyBorder="1" applyAlignment="1">
      <alignment horizontal="left" vertical="center"/>
    </xf>
    <xf numFmtId="3" fontId="60" fillId="0" borderId="196" xfId="0" applyNumberFormat="1" applyFont="1" applyBorder="1" applyAlignment="1">
      <alignment horizontal="center" vertical="center"/>
    </xf>
    <xf numFmtId="3" fontId="50" fillId="59" borderId="195" xfId="0" applyNumberFormat="1" applyFont="1" applyFill="1" applyBorder="1" applyAlignment="1">
      <alignment horizontal="left" vertical="center" wrapText="1"/>
    </xf>
    <xf numFmtId="0" fontId="60" fillId="0" borderId="196" xfId="0" applyFont="1" applyBorder="1" applyAlignment="1">
      <alignment horizontal="center" vertical="center"/>
    </xf>
    <xf numFmtId="3" fontId="50" fillId="0" borderId="197" xfId="0" applyNumberFormat="1" applyFont="1" applyBorder="1" applyAlignment="1">
      <alignment horizontal="left" wrapText="1"/>
    </xf>
    <xf numFmtId="0" fontId="50" fillId="0" borderId="198" xfId="0" applyFont="1" applyBorder="1" applyAlignment="1">
      <alignment horizontal="center"/>
    </xf>
    <xf numFmtId="49" fontId="50" fillId="59" borderId="195" xfId="0" quotePrefix="1" applyNumberFormat="1" applyFont="1" applyFill="1" applyBorder="1" applyAlignment="1">
      <alignment wrapText="1"/>
    </xf>
    <xf numFmtId="0" fontId="50" fillId="0" borderId="195" xfId="0" applyFont="1" applyBorder="1"/>
    <xf numFmtId="3" fontId="51" fillId="0" borderId="199" xfId="0" applyNumberFormat="1" applyFont="1" applyBorder="1" applyAlignment="1">
      <alignment horizontal="left" vertical="center" wrapText="1"/>
    </xf>
    <xf numFmtId="3" fontId="51" fillId="0" borderId="200" xfId="0" applyNumberFormat="1" applyFont="1" applyBorder="1" applyAlignment="1">
      <alignment horizontal="center" vertical="center" wrapText="1"/>
    </xf>
    <xf numFmtId="0" fontId="51" fillId="19" borderId="201" xfId="0" applyFont="1" applyFill="1" applyBorder="1" applyAlignment="1">
      <alignment horizontal="center"/>
    </xf>
    <xf numFmtId="0" fontId="51" fillId="54" borderId="193" xfId="0" applyFont="1" applyFill="1" applyBorder="1" applyAlignment="1">
      <alignment horizontal="center"/>
    </xf>
    <xf numFmtId="3" fontId="50" fillId="64" borderId="195" xfId="0" applyNumberFormat="1" applyFont="1" applyFill="1" applyBorder="1" applyAlignment="1">
      <alignment horizontal="left"/>
    </xf>
    <xf numFmtId="3" fontId="50" fillId="64" borderId="195" xfId="0" applyNumberFormat="1" applyFont="1" applyFill="1" applyBorder="1" applyAlignment="1">
      <alignment horizontal="left" vertical="center" wrapText="1"/>
    </xf>
    <xf numFmtId="0" fontId="50" fillId="0" borderId="196" xfId="0" applyFont="1" applyBorder="1" applyAlignment="1">
      <alignment horizontal="center" vertical="center"/>
    </xf>
    <xf numFmtId="0" fontId="50" fillId="64" borderId="195" xfId="0" applyFont="1" applyFill="1" applyBorder="1" applyAlignment="1">
      <alignment horizontal="left"/>
    </xf>
    <xf numFmtId="3" fontId="50" fillId="64" borderId="197" xfId="0" applyNumberFormat="1" applyFont="1" applyFill="1" applyBorder="1" applyAlignment="1">
      <alignment wrapText="1"/>
    </xf>
    <xf numFmtId="3" fontId="50" fillId="64" borderId="195" xfId="0" applyNumberFormat="1" applyFont="1" applyFill="1" applyBorder="1"/>
    <xf numFmtId="0" fontId="50" fillId="64" borderId="195" xfId="0" applyFont="1" applyFill="1" applyBorder="1"/>
    <xf numFmtId="0" fontId="50" fillId="59" borderId="195" xfId="0" applyFont="1" applyFill="1" applyBorder="1"/>
    <xf numFmtId="3" fontId="50" fillId="0" borderId="195" xfId="0" applyNumberFormat="1" applyFont="1" applyBorder="1"/>
    <xf numFmtId="3" fontId="50" fillId="59" borderId="195" xfId="0" applyNumberFormat="1" applyFont="1" applyFill="1" applyBorder="1"/>
    <xf numFmtId="3" fontId="50" fillId="0" borderId="195" xfId="0" quotePrefix="1" applyNumberFormat="1" applyFont="1" applyBorder="1"/>
    <xf numFmtId="3" fontId="50" fillId="0" borderId="195" xfId="0" applyNumberFormat="1" applyFont="1" applyBorder="1" applyAlignment="1">
      <alignment wrapText="1"/>
    </xf>
    <xf numFmtId="3" fontId="50" fillId="0" borderId="197" xfId="0" applyNumberFormat="1" applyFont="1" applyBorder="1" applyAlignment="1">
      <alignment wrapText="1"/>
    </xf>
    <xf numFmtId="0" fontId="54" fillId="59" borderId="188" xfId="0" applyFont="1" applyFill="1" applyBorder="1" applyAlignment="1">
      <alignment horizontal="left" vertical="center"/>
    </xf>
    <xf numFmtId="0" fontId="50" fillId="0" borderId="203" xfId="0" applyFont="1" applyBorder="1" applyAlignment="1">
      <alignment horizontal="center"/>
    </xf>
    <xf numFmtId="3" fontId="50" fillId="59" borderId="188" xfId="0" applyNumberFormat="1" applyFont="1" applyFill="1" applyBorder="1" applyAlignment="1">
      <alignment horizontal="justify" vertical="justify" wrapText="1"/>
    </xf>
    <xf numFmtId="0" fontId="50" fillId="0" borderId="203" xfId="0" applyFont="1" applyBorder="1" applyAlignment="1">
      <alignment horizontal="center" vertical="center"/>
    </xf>
    <xf numFmtId="3" fontId="51" fillId="0" borderId="204" xfId="0" applyNumberFormat="1" applyFont="1" applyBorder="1" applyAlignment="1">
      <alignment wrapText="1"/>
    </xf>
    <xf numFmtId="3" fontId="51" fillId="0" borderId="205" xfId="0" applyNumberFormat="1" applyFont="1" applyBorder="1" applyAlignment="1">
      <alignment horizontal="center" wrapText="1"/>
    </xf>
    <xf numFmtId="3" fontId="51" fillId="55" borderId="206" xfId="0" applyNumberFormat="1" applyFont="1" applyFill="1" applyBorder="1" applyAlignment="1">
      <alignment horizontal="center"/>
    </xf>
    <xf numFmtId="0" fontId="51" fillId="54" borderId="190" xfId="0" applyFont="1" applyFill="1" applyBorder="1" applyAlignment="1">
      <alignment horizontal="center" vertical="center" wrapText="1"/>
    </xf>
    <xf numFmtId="3" fontId="50" fillId="64" borderId="207" xfId="0" quotePrefix="1" applyNumberFormat="1" applyFont="1" applyFill="1" applyBorder="1" applyAlignment="1">
      <alignment horizontal="left" wrapText="1"/>
    </xf>
    <xf numFmtId="3" fontId="50" fillId="0" borderId="147" xfId="0" applyNumberFormat="1" applyFont="1" applyBorder="1" applyAlignment="1">
      <alignment horizontal="center" wrapText="1"/>
    </xf>
    <xf numFmtId="0" fontId="51" fillId="56" borderId="191" xfId="0" applyFont="1" applyFill="1" applyBorder="1" applyAlignment="1">
      <alignment horizontal="center" vertical="center" wrapText="1"/>
    </xf>
    <xf numFmtId="3" fontId="51" fillId="0" borderId="209" xfId="0" applyNumberFormat="1" applyFont="1" applyBorder="1" applyAlignment="1">
      <alignment horizontal="center" vertical="center" wrapText="1"/>
    </xf>
    <xf numFmtId="3" fontId="51" fillId="0" borderId="210" xfId="0" applyNumberFormat="1" applyFont="1" applyBorder="1" applyAlignment="1">
      <alignment horizontal="left" vertical="center" wrapText="1"/>
    </xf>
    <xf numFmtId="3" fontId="50" fillId="0" borderId="211" xfId="0" applyNumberFormat="1" applyFont="1" applyBorder="1" applyAlignment="1">
      <alignment horizontal="center" vertical="center" wrapText="1"/>
    </xf>
    <xf numFmtId="3" fontId="51" fillId="0" borderId="212" xfId="0" applyNumberFormat="1" applyFont="1" applyBorder="1" applyAlignment="1">
      <alignment horizontal="center" vertical="center" wrapText="1"/>
    </xf>
    <xf numFmtId="0" fontId="51" fillId="56" borderId="14" xfId="0" applyFont="1" applyFill="1" applyBorder="1" applyAlignment="1">
      <alignment horizontal="center" vertical="center" wrapText="1"/>
    </xf>
    <xf numFmtId="0" fontId="51" fillId="56" borderId="0" xfId="0" applyFont="1" applyFill="1" applyAlignment="1">
      <alignment horizontal="center" vertical="center" wrapText="1"/>
    </xf>
    <xf numFmtId="3" fontId="51" fillId="0" borderId="15" xfId="0" applyNumberFormat="1" applyFont="1" applyBorder="1" applyAlignment="1">
      <alignment horizontal="center" vertical="center" wrapText="1"/>
    </xf>
    <xf numFmtId="0" fontId="51" fillId="0" borderId="217" xfId="0" quotePrefix="1" applyFont="1" applyBorder="1" applyAlignment="1">
      <alignment horizontal="left" wrapText="1"/>
    </xf>
    <xf numFmtId="0" fontId="50" fillId="0" borderId="218" xfId="0" applyFont="1" applyBorder="1" applyAlignment="1">
      <alignment horizontal="justify" vertical="justify" wrapText="1"/>
    </xf>
    <xf numFmtId="3" fontId="50" fillId="0" borderId="219" xfId="0" applyNumberFormat="1" applyFont="1" applyBorder="1" applyAlignment="1">
      <alignment horizontal="center"/>
    </xf>
    <xf numFmtId="0" fontId="51" fillId="56" borderId="218" xfId="0" applyFont="1" applyFill="1" applyBorder="1" applyAlignment="1">
      <alignment horizontal="right" vertical="center" wrapText="1"/>
    </xf>
    <xf numFmtId="0" fontId="50" fillId="56" borderId="184" xfId="0" applyFont="1" applyFill="1" applyBorder="1" applyAlignment="1">
      <alignment horizontal="right" vertical="center" wrapText="1"/>
    </xf>
    <xf numFmtId="3" fontId="50" fillId="0" borderId="193" xfId="0" applyNumberFormat="1" applyFont="1" applyBorder="1" applyAlignment="1">
      <alignment horizontal="left"/>
    </xf>
    <xf numFmtId="0" fontId="50" fillId="0" borderId="194" xfId="0" applyFont="1" applyBorder="1" applyAlignment="1">
      <alignment horizontal="center"/>
    </xf>
    <xf numFmtId="0" fontId="44" fillId="0" borderId="196" xfId="0" applyFont="1" applyBorder="1" applyAlignment="1">
      <alignment horizontal="center" vertical="center"/>
    </xf>
    <xf numFmtId="3" fontId="50" fillId="0" borderId="195" xfId="0" quotePrefix="1" applyNumberFormat="1" applyFont="1" applyBorder="1" applyAlignment="1">
      <alignment horizontal="left" wrapText="1"/>
    </xf>
    <xf numFmtId="3" fontId="50" fillId="0" borderId="195" xfId="0" quotePrefix="1" applyNumberFormat="1" applyFont="1" applyBorder="1" applyAlignment="1">
      <alignment horizontal="left" vertical="center" wrapText="1"/>
    </xf>
    <xf numFmtId="3" fontId="50" fillId="0" borderId="197" xfId="0" applyNumberFormat="1" applyFont="1" applyBorder="1" applyAlignment="1">
      <alignment horizontal="left"/>
    </xf>
    <xf numFmtId="3" fontId="50" fillId="0" borderId="197" xfId="0" quotePrefix="1" applyNumberFormat="1" applyFont="1" applyBorder="1" applyAlignment="1">
      <alignment horizontal="left" vertical="center" wrapText="1"/>
    </xf>
    <xf numFmtId="0" fontId="50" fillId="0" borderId="198" xfId="0" applyFont="1" applyBorder="1" applyAlignment="1">
      <alignment horizontal="center" vertical="center"/>
    </xf>
    <xf numFmtId="3" fontId="50" fillId="53" borderId="195" xfId="0" applyNumberFormat="1" applyFont="1" applyFill="1" applyBorder="1" applyAlignment="1">
      <alignment horizontal="left" vertical="center"/>
    </xf>
    <xf numFmtId="3" fontId="50" fillId="0" borderId="188" xfId="0" applyNumberFormat="1" applyFont="1" applyBorder="1" applyAlignment="1">
      <alignment horizontal="left"/>
    </xf>
    <xf numFmtId="3" fontId="50" fillId="0" borderId="220" xfId="0" applyNumberFormat="1" applyFont="1" applyBorder="1" applyAlignment="1">
      <alignment horizontal="left"/>
    </xf>
    <xf numFmtId="3" fontId="54" fillId="0" borderId="197" xfId="0" applyNumberFormat="1" applyFont="1" applyBorder="1"/>
    <xf numFmtId="3" fontId="50" fillId="0" borderId="188" xfId="0" applyNumberFormat="1" applyFont="1" applyBorder="1"/>
    <xf numFmtId="0" fontId="50" fillId="0" borderId="193" xfId="0" applyFont="1" applyBorder="1"/>
    <xf numFmtId="3" fontId="54" fillId="0" borderId="188" xfId="0" applyNumberFormat="1" applyFont="1" applyBorder="1"/>
    <xf numFmtId="0" fontId="44" fillId="0" borderId="203" xfId="0" applyFont="1" applyBorder="1" applyAlignment="1">
      <alignment horizontal="center"/>
    </xf>
    <xf numFmtId="0" fontId="50" fillId="0" borderId="197" xfId="0" applyFont="1" applyBorder="1" applyAlignment="1">
      <alignment wrapText="1"/>
    </xf>
    <xf numFmtId="0" fontId="51" fillId="57" borderId="198" xfId="0" applyFont="1" applyFill="1" applyBorder="1" applyAlignment="1">
      <alignment horizontal="center" vertical="center"/>
    </xf>
    <xf numFmtId="0" fontId="50" fillId="0" borderId="188" xfId="0" applyFont="1" applyBorder="1"/>
    <xf numFmtId="3" fontId="51" fillId="0" borderId="208" xfId="0" applyNumberFormat="1" applyFont="1" applyBorder="1" applyAlignment="1">
      <alignment horizontal="left"/>
    </xf>
    <xf numFmtId="0" fontId="51" fillId="0" borderId="190" xfId="0" applyFont="1" applyBorder="1" applyAlignment="1">
      <alignment horizontal="center"/>
    </xf>
    <xf numFmtId="0" fontId="51" fillId="19" borderId="221" xfId="0" applyFont="1" applyFill="1" applyBorder="1" applyAlignment="1">
      <alignment horizontal="center"/>
    </xf>
    <xf numFmtId="0" fontId="51" fillId="54" borderId="222" xfId="0" applyFont="1" applyFill="1" applyBorder="1" applyAlignment="1">
      <alignment horizontal="center"/>
    </xf>
    <xf numFmtId="3" fontId="50" fillId="0" borderId="224" xfId="0" applyNumberFormat="1" applyFont="1" applyBorder="1"/>
    <xf numFmtId="0" fontId="50" fillId="0" borderId="225" xfId="0" applyFont="1" applyBorder="1" applyAlignment="1">
      <alignment horizontal="center"/>
    </xf>
    <xf numFmtId="0" fontId="50" fillId="0" borderId="219" xfId="0" applyFont="1" applyBorder="1" applyAlignment="1">
      <alignment horizontal="center"/>
    </xf>
    <xf numFmtId="3" fontId="50" fillId="0" borderId="195" xfId="0" quotePrefix="1" applyNumberFormat="1" applyFont="1" applyBorder="1" applyAlignment="1">
      <alignment wrapText="1"/>
    </xf>
    <xf numFmtId="3" fontId="50" fillId="0" borderId="195" xfId="0" quotePrefix="1" applyNumberFormat="1" applyFont="1" applyBorder="1" applyAlignment="1">
      <alignment vertical="center"/>
    </xf>
    <xf numFmtId="0" fontId="50" fillId="0" borderId="219" xfId="0" applyFont="1" applyBorder="1" applyAlignment="1">
      <alignment horizontal="center" vertical="center"/>
    </xf>
    <xf numFmtId="0" fontId="51" fillId="0" borderId="185" xfId="0" applyFont="1" applyBorder="1" applyAlignment="1">
      <alignment horizontal="center"/>
    </xf>
    <xf numFmtId="3" fontId="50" fillId="0" borderId="193" xfId="0" applyNumberFormat="1" applyFont="1" applyBorder="1" applyAlignment="1">
      <alignment horizontal="justify" vertical="justify" wrapText="1"/>
    </xf>
    <xf numFmtId="0" fontId="51" fillId="0" borderId="202" xfId="0" applyFont="1" applyBorder="1" applyAlignment="1">
      <alignment horizontal="center"/>
    </xf>
    <xf numFmtId="0" fontId="54" fillId="0" borderId="188" xfId="0" applyFont="1" applyBorder="1" applyAlignment="1">
      <alignment horizontal="left" vertical="center"/>
    </xf>
    <xf numFmtId="0" fontId="51" fillId="0" borderId="187" xfId="0" applyFont="1" applyBorder="1" applyAlignment="1">
      <alignment horizontal="center"/>
    </xf>
    <xf numFmtId="3" fontId="50" fillId="0" borderId="193" xfId="0" applyNumberFormat="1" applyFont="1" applyBorder="1" applyAlignment="1">
      <alignment horizontal="justify" vertical="center" wrapText="1"/>
    </xf>
    <xf numFmtId="0" fontId="50" fillId="0" borderId="202" xfId="0" applyFont="1" applyBorder="1" applyAlignment="1">
      <alignment horizontal="center" vertical="center"/>
    </xf>
    <xf numFmtId="3" fontId="54" fillId="57" borderId="195" xfId="0" applyNumberFormat="1" applyFont="1" applyFill="1" applyBorder="1"/>
    <xf numFmtId="0" fontId="51" fillId="0" borderId="219" xfId="0" applyFont="1" applyBorder="1" applyAlignment="1">
      <alignment horizontal="center"/>
    </xf>
    <xf numFmtId="3" fontId="50" fillId="57" borderId="195" xfId="0" quotePrefix="1" applyNumberFormat="1" applyFont="1" applyFill="1" applyBorder="1"/>
    <xf numFmtId="3" fontId="50" fillId="57" borderId="197" xfId="0" quotePrefix="1" applyNumberFormat="1" applyFont="1" applyFill="1" applyBorder="1"/>
    <xf numFmtId="3" fontId="50" fillId="0" borderId="188" xfId="0" quotePrefix="1" applyNumberFormat="1" applyFont="1" applyBorder="1"/>
    <xf numFmtId="3" fontId="50" fillId="0" borderId="206" xfId="0" applyNumberFormat="1" applyFont="1" applyBorder="1" applyAlignment="1">
      <alignment horizontal="justify" vertical="justify" wrapText="1"/>
    </xf>
    <xf numFmtId="3" fontId="51" fillId="0" borderId="136" xfId="0" applyNumberFormat="1" applyFont="1" applyBorder="1" applyAlignment="1">
      <alignment horizontal="center"/>
    </xf>
    <xf numFmtId="3" fontId="50" fillId="0" borderId="226" xfId="0" quotePrefix="1" applyNumberFormat="1" applyFont="1" applyBorder="1" applyAlignment="1">
      <alignment horizontal="left" wrapText="1"/>
    </xf>
    <xf numFmtId="0" fontId="50" fillId="0" borderId="227" xfId="0" applyFont="1" applyBorder="1" applyAlignment="1">
      <alignment horizontal="center"/>
    </xf>
    <xf numFmtId="3" fontId="50" fillId="0" borderId="228" xfId="0" quotePrefix="1" applyNumberFormat="1" applyFont="1" applyBorder="1" applyAlignment="1">
      <alignment horizontal="left" wrapText="1"/>
    </xf>
    <xf numFmtId="0" fontId="50" fillId="0" borderId="229" xfId="0" applyFont="1" applyBorder="1" applyAlignment="1">
      <alignment horizontal="center"/>
    </xf>
    <xf numFmtId="3" fontId="50" fillId="0" borderId="230" xfId="0" quotePrefix="1" applyNumberFormat="1" applyFont="1" applyBorder="1" applyAlignment="1">
      <alignment horizontal="left" wrapText="1"/>
    </xf>
    <xf numFmtId="0" fontId="50" fillId="0" borderId="231" xfId="0" applyFont="1" applyBorder="1" applyAlignment="1">
      <alignment horizontal="center"/>
    </xf>
    <xf numFmtId="0" fontId="51" fillId="54" borderId="212" xfId="0" applyFont="1" applyFill="1" applyBorder="1" applyAlignment="1">
      <alignment horizontal="center" vertical="center" wrapText="1"/>
    </xf>
    <xf numFmtId="42" fontId="50" fillId="0" borderId="24" xfId="100" applyFont="1" applyBorder="1" applyAlignment="1">
      <alignment horizontal="center"/>
    </xf>
    <xf numFmtId="42" fontId="48" fillId="63" borderId="79" xfId="100" applyFont="1" applyFill="1" applyBorder="1" applyAlignment="1">
      <alignment horizontal="center"/>
    </xf>
    <xf numFmtId="0" fontId="83" fillId="67" borderId="176" xfId="0" applyFont="1" applyFill="1" applyBorder="1" applyAlignment="1">
      <alignment horizontal="center" vertical="center" wrapText="1"/>
    </xf>
    <xf numFmtId="0" fontId="84" fillId="0" borderId="0" xfId="0" applyFont="1" applyAlignment="1">
      <alignment horizontal="left"/>
    </xf>
    <xf numFmtId="168" fontId="84" fillId="0" borderId="0" xfId="0" applyNumberFormat="1" applyFont="1"/>
    <xf numFmtId="168" fontId="83" fillId="67" borderId="176" xfId="0" applyNumberFormat="1" applyFont="1" applyFill="1" applyBorder="1" applyAlignment="1">
      <alignment horizontal="center" vertical="center" wrapText="1"/>
    </xf>
    <xf numFmtId="0" fontId="7" fillId="68" borderId="24" xfId="94" applyFill="1" applyBorder="1"/>
    <xf numFmtId="0" fontId="50" fillId="68" borderId="24" xfId="94" applyFont="1" applyFill="1" applyBorder="1"/>
    <xf numFmtId="0" fontId="1" fillId="68" borderId="24" xfId="94" applyFont="1" applyFill="1" applyBorder="1"/>
    <xf numFmtId="0" fontId="3" fillId="68" borderId="24" xfId="94" applyFont="1" applyFill="1" applyBorder="1"/>
    <xf numFmtId="0" fontId="51" fillId="0" borderId="0" xfId="0" applyFont="1" applyAlignment="1">
      <alignment horizontal="center"/>
    </xf>
    <xf numFmtId="0" fontId="51" fillId="20" borderId="38" xfId="0" applyFont="1" applyFill="1" applyBorder="1" applyAlignment="1">
      <alignment horizontal="center" wrapText="1"/>
    </xf>
    <xf numFmtId="0" fontId="51" fillId="20" borderId="84" xfId="0" applyFont="1" applyFill="1" applyBorder="1" applyAlignment="1">
      <alignment horizontal="center" wrapText="1"/>
    </xf>
    <xf numFmtId="3" fontId="49" fillId="52" borderId="179" xfId="0" applyNumberFormat="1" applyFont="1" applyFill="1" applyBorder="1" applyAlignment="1">
      <alignment horizontal="center" vertical="center" wrapText="1"/>
    </xf>
    <xf numFmtId="0" fontId="66" fillId="62" borderId="181" xfId="0" applyFont="1" applyFill="1" applyBorder="1" applyAlignment="1">
      <alignment horizontal="center" vertical="center" wrapText="1"/>
    </xf>
    <xf numFmtId="0" fontId="51" fillId="54" borderId="208" xfId="0" applyFont="1" applyFill="1" applyBorder="1" applyAlignment="1">
      <alignment horizontal="center" vertical="center" wrapText="1"/>
    </xf>
    <xf numFmtId="0" fontId="51" fillId="54" borderId="83" xfId="0" applyFont="1" applyFill="1" applyBorder="1" applyAlignment="1">
      <alignment horizontal="center" vertical="center" wrapText="1"/>
    </xf>
    <xf numFmtId="3" fontId="49" fillId="52" borderId="12" xfId="0" applyNumberFormat="1" applyFont="1" applyFill="1" applyBorder="1" applyAlignment="1">
      <alignment horizontal="center" vertical="center" wrapText="1"/>
    </xf>
    <xf numFmtId="0" fontId="70" fillId="62" borderId="13" xfId="0" applyFont="1" applyFill="1" applyBorder="1" applyAlignment="1">
      <alignment horizontal="center" vertical="center" wrapText="1"/>
    </xf>
    <xf numFmtId="0" fontId="49" fillId="52" borderId="177" xfId="0" applyFont="1" applyFill="1" applyBorder="1" applyAlignment="1">
      <alignment horizontal="center" vertical="center"/>
    </xf>
    <xf numFmtId="0" fontId="49" fillId="52" borderId="180" xfId="0" applyFont="1" applyFill="1" applyBorder="1" applyAlignment="1">
      <alignment horizontal="center" vertical="center"/>
    </xf>
    <xf numFmtId="3" fontId="51" fillId="54" borderId="15" xfId="0" applyNumberFormat="1" applyFont="1" applyFill="1" applyBorder="1" applyAlignment="1">
      <alignment horizontal="center" vertical="center" wrapText="1"/>
    </xf>
    <xf numFmtId="0" fontId="67" fillId="55" borderId="163" xfId="0" applyFont="1" applyFill="1" applyBorder="1" applyAlignment="1">
      <alignment horizontal="center" vertical="center" wrapText="1"/>
    </xf>
    <xf numFmtId="3" fontId="51" fillId="54" borderId="185" xfId="0" applyNumberFormat="1" applyFont="1" applyFill="1" applyBorder="1" applyAlignment="1">
      <alignment horizontal="center" vertical="center" wrapText="1"/>
    </xf>
    <xf numFmtId="0" fontId="67" fillId="55" borderId="202" xfId="0" applyFont="1" applyFill="1" applyBorder="1" applyAlignment="1">
      <alignment horizontal="center" vertical="center" wrapText="1"/>
    </xf>
    <xf numFmtId="3" fontId="50" fillId="64" borderId="95" xfId="0" applyNumberFormat="1" applyFont="1" applyFill="1" applyBorder="1" applyAlignment="1">
      <alignment horizontal="center" vertical="center"/>
    </xf>
    <xf numFmtId="3" fontId="50" fillId="64" borderId="9" xfId="0" applyNumberFormat="1" applyFont="1" applyFill="1" applyBorder="1" applyAlignment="1">
      <alignment horizontal="center" vertical="center"/>
    </xf>
    <xf numFmtId="3" fontId="50" fillId="64" borderId="98" xfId="0" applyNumberFormat="1" applyFont="1" applyFill="1" applyBorder="1" applyAlignment="1">
      <alignment horizontal="center" vertical="center"/>
    </xf>
    <xf numFmtId="42" fontId="51" fillId="53" borderId="95" xfId="100" applyFont="1" applyFill="1" applyBorder="1" applyAlignment="1">
      <alignment horizontal="center" vertical="center"/>
    </xf>
    <xf numFmtId="42" fontId="51" fillId="53" borderId="98" xfId="100" applyFont="1" applyFill="1" applyBorder="1" applyAlignment="1">
      <alignment horizontal="center" vertical="center"/>
    </xf>
    <xf numFmtId="3" fontId="51" fillId="0" borderId="96" xfId="0" applyNumberFormat="1" applyFont="1" applyBorder="1" applyAlignment="1">
      <alignment horizontal="center" vertical="center"/>
    </xf>
    <xf numFmtId="3" fontId="51" fillId="0" borderId="99" xfId="0" applyNumberFormat="1" applyFont="1" applyBorder="1" applyAlignment="1">
      <alignment horizontal="center" vertical="center"/>
    </xf>
    <xf numFmtId="0" fontId="80" fillId="0" borderId="0" xfId="0" applyFont="1" applyAlignment="1">
      <alignment horizontal="center"/>
    </xf>
    <xf numFmtId="0" fontId="64" fillId="0" borderId="0" xfId="0" applyFont="1" applyAlignment="1">
      <alignment horizontal="center" wrapText="1"/>
    </xf>
    <xf numFmtId="0" fontId="65" fillId="0" borderId="157" xfId="0" applyFont="1" applyBorder="1" applyAlignment="1">
      <alignment horizontal="center" vertical="center" wrapText="1"/>
    </xf>
    <xf numFmtId="0" fontId="51" fillId="54" borderId="60" xfId="0" applyFont="1" applyFill="1" applyBorder="1" applyAlignment="1">
      <alignment horizontal="center" vertical="center" wrapText="1"/>
    </xf>
    <xf numFmtId="3" fontId="36" fillId="52" borderId="164" xfId="0" applyNumberFormat="1" applyFont="1" applyFill="1" applyBorder="1" applyAlignment="1">
      <alignment horizontal="center" vertical="center" wrapText="1"/>
    </xf>
    <xf numFmtId="0" fontId="68" fillId="62" borderId="164" xfId="0" applyFont="1" applyFill="1" applyBorder="1" applyAlignment="1">
      <alignment horizontal="center" vertical="center" wrapText="1"/>
    </xf>
    <xf numFmtId="3" fontId="51" fillId="54" borderId="209" xfId="0" applyNumberFormat="1" applyFont="1" applyFill="1" applyBorder="1" applyAlignment="1">
      <alignment horizontal="center" vertical="center" wrapText="1"/>
    </xf>
    <xf numFmtId="0" fontId="67" fillId="55" borderId="223" xfId="0" applyFont="1" applyFill="1" applyBorder="1" applyAlignment="1">
      <alignment horizontal="center" vertical="center" wrapText="1"/>
    </xf>
    <xf numFmtId="0" fontId="69" fillId="0" borderId="40" xfId="0" quotePrefix="1" applyFont="1" applyBorder="1" applyAlignment="1">
      <alignment horizontal="justify" vertical="justify" wrapText="1"/>
    </xf>
    <xf numFmtId="3" fontId="51" fillId="54" borderId="45" xfId="0" applyNumberFormat="1" applyFont="1" applyFill="1" applyBorder="1" applyAlignment="1">
      <alignment horizontal="center" vertical="center" wrapText="1"/>
    </xf>
    <xf numFmtId="3" fontId="49" fillId="52" borderId="13" xfId="0" applyNumberFormat="1" applyFont="1" applyFill="1" applyBorder="1" applyAlignment="1">
      <alignment horizontal="center" vertical="center" wrapText="1"/>
    </xf>
    <xf numFmtId="0" fontId="49" fillId="52" borderId="12" xfId="0" applyFont="1" applyFill="1" applyBorder="1" applyAlignment="1">
      <alignment horizontal="center" vertical="center" wrapText="1"/>
    </xf>
    <xf numFmtId="0" fontId="63" fillId="0" borderId="13" xfId="0" applyFont="1" applyBorder="1" applyAlignment="1">
      <alignment horizontal="center" vertical="center" wrapText="1"/>
    </xf>
    <xf numFmtId="3" fontId="49" fillId="52" borderId="214" xfId="0" applyNumberFormat="1" applyFont="1" applyFill="1" applyBorder="1" applyAlignment="1">
      <alignment horizontal="center" vertical="center" wrapText="1"/>
    </xf>
    <xf numFmtId="0" fontId="66" fillId="62" borderId="216" xfId="0" applyFont="1" applyFill="1" applyBorder="1" applyAlignment="1">
      <alignment horizontal="center" vertical="center" wrapText="1"/>
    </xf>
    <xf numFmtId="0" fontId="49" fillId="52" borderId="164" xfId="0" applyFont="1" applyFill="1" applyBorder="1" applyAlignment="1">
      <alignment horizontal="center" vertical="center"/>
    </xf>
    <xf numFmtId="3" fontId="51" fillId="19" borderId="20" xfId="0" applyNumberFormat="1" applyFont="1" applyFill="1" applyBorder="1" applyAlignment="1">
      <alignment horizontal="center"/>
    </xf>
    <xf numFmtId="3" fontId="51" fillId="19" borderId="21" xfId="0" applyNumberFormat="1" applyFont="1" applyFill="1" applyBorder="1" applyAlignment="1">
      <alignment horizontal="center"/>
    </xf>
    <xf numFmtId="0" fontId="51" fillId="54" borderId="210" xfId="0" applyFont="1" applyFill="1" applyBorder="1" applyAlignment="1">
      <alignment horizontal="center" vertical="center" wrapText="1"/>
    </xf>
    <xf numFmtId="0" fontId="51" fillId="54" borderId="232" xfId="0" applyFont="1" applyFill="1" applyBorder="1" applyAlignment="1">
      <alignment horizontal="center" vertical="center" wrapText="1"/>
    </xf>
    <xf numFmtId="0" fontId="49" fillId="52" borderId="213" xfId="0" applyFont="1" applyFill="1" applyBorder="1" applyAlignment="1">
      <alignment horizontal="center" vertical="center" wrapText="1"/>
    </xf>
    <xf numFmtId="0" fontId="63" fillId="0" borderId="215" xfId="0" applyFont="1" applyBorder="1" applyAlignment="1">
      <alignment horizontal="center" vertical="center" wrapText="1"/>
    </xf>
    <xf numFmtId="3" fontId="49" fillId="52" borderId="164" xfId="0" applyNumberFormat="1" applyFont="1" applyFill="1" applyBorder="1" applyAlignment="1">
      <alignment horizontal="center" vertical="center" wrapText="1"/>
    </xf>
    <xf numFmtId="0" fontId="66" fillId="62" borderId="164" xfId="0" applyFont="1" applyFill="1" applyBorder="1" applyAlignment="1">
      <alignment horizontal="center" vertical="center" wrapText="1"/>
    </xf>
    <xf numFmtId="0" fontId="66" fillId="62" borderId="13" xfId="0" applyFont="1" applyFill="1" applyBorder="1" applyAlignment="1">
      <alignment horizontal="center" vertical="center" wrapText="1"/>
    </xf>
    <xf numFmtId="0" fontId="49" fillId="52" borderId="165" xfId="0" applyFont="1" applyFill="1" applyBorder="1" applyAlignment="1">
      <alignment horizontal="center" vertical="center"/>
    </xf>
    <xf numFmtId="0" fontId="49" fillId="52" borderId="166" xfId="0" applyFont="1" applyFill="1" applyBorder="1" applyAlignment="1">
      <alignment horizontal="center" vertical="center"/>
    </xf>
    <xf numFmtId="0" fontId="82" fillId="0" borderId="0" xfId="69" applyFont="1" applyAlignment="1">
      <alignment horizontal="center" vertical="center"/>
    </xf>
    <xf numFmtId="0" fontId="74" fillId="63" borderId="24" xfId="0" applyFont="1" applyFill="1" applyBorder="1" applyAlignment="1">
      <alignment horizontal="center" vertical="center"/>
    </xf>
    <xf numFmtId="0" fontId="74" fillId="0" borderId="29" xfId="0" applyFont="1" applyBorder="1" applyAlignment="1">
      <alignment horizontal="right" vertical="center"/>
    </xf>
    <xf numFmtId="0" fontId="74" fillId="0" borderId="42" xfId="0" applyFont="1" applyBorder="1" applyAlignment="1">
      <alignment horizontal="right" vertical="center"/>
    </xf>
    <xf numFmtId="0" fontId="74" fillId="63" borderId="29" xfId="0" applyFont="1" applyFill="1" applyBorder="1" applyAlignment="1">
      <alignment horizontal="center" vertical="center"/>
    </xf>
    <xf numFmtId="0" fontId="74" fillId="63" borderId="84" xfId="0" applyFont="1" applyFill="1" applyBorder="1" applyAlignment="1">
      <alignment horizontal="center" vertical="center"/>
    </xf>
    <xf numFmtId="0" fontId="74" fillId="63" borderId="42" xfId="0" applyFont="1" applyFill="1" applyBorder="1" applyAlignment="1">
      <alignment horizontal="center" vertical="center"/>
    </xf>
    <xf numFmtId="0" fontId="74" fillId="0" borderId="0" xfId="0" applyFont="1" applyAlignment="1">
      <alignment horizontal="left" vertical="center" wrapText="1"/>
    </xf>
    <xf numFmtId="0" fontId="74" fillId="0" borderId="32" xfId="0" applyFont="1" applyBorder="1" applyAlignment="1">
      <alignment horizontal="left" vertical="center"/>
    </xf>
    <xf numFmtId="0" fontId="76" fillId="0" borderId="29" xfId="0" applyFont="1" applyBorder="1" applyAlignment="1">
      <alignment horizontal="right"/>
    </xf>
    <xf numFmtId="0" fontId="76" fillId="0" borderId="42" xfId="0" applyFont="1" applyBorder="1" applyAlignment="1">
      <alignment horizontal="right"/>
    </xf>
    <xf numFmtId="0" fontId="83" fillId="67" borderId="0" xfId="0" applyFont="1" applyFill="1" applyAlignment="1">
      <alignment horizontal="center" vertical="center" wrapText="1"/>
    </xf>
    <xf numFmtId="0" fontId="57" fillId="0" borderId="233" xfId="69" applyFont="1" applyBorder="1" applyAlignment="1">
      <alignment horizontal="center"/>
    </xf>
    <xf numFmtId="0" fontId="57" fillId="0" borderId="234" xfId="69" applyFont="1" applyBorder="1" applyAlignment="1">
      <alignment horizontal="center"/>
    </xf>
    <xf numFmtId="0" fontId="57" fillId="0" borderId="235" xfId="69" applyFont="1" applyBorder="1" applyAlignment="1">
      <alignment horizontal="center"/>
    </xf>
    <xf numFmtId="0" fontId="48" fillId="0" borderId="233" xfId="69" applyFont="1" applyBorder="1" applyAlignment="1">
      <alignment horizontal="center" wrapText="1"/>
    </xf>
    <xf numFmtId="0" fontId="48" fillId="0" borderId="234" xfId="69" applyFont="1" applyBorder="1" applyAlignment="1">
      <alignment horizontal="center" wrapText="1"/>
    </xf>
    <xf numFmtId="0" fontId="48" fillId="0" borderId="235" xfId="69" applyFont="1" applyBorder="1" applyAlignment="1">
      <alignment horizontal="center" wrapText="1"/>
    </xf>
    <xf numFmtId="0" fontId="48" fillId="0" borderId="233" xfId="69" applyFont="1" applyBorder="1" applyAlignment="1">
      <alignment horizontal="left" wrapText="1"/>
    </xf>
    <xf numFmtId="0" fontId="48" fillId="0" borderId="234" xfId="69" applyFont="1" applyBorder="1" applyAlignment="1">
      <alignment horizontal="left" wrapText="1"/>
    </xf>
    <xf numFmtId="0" fontId="48" fillId="0" borderId="235" xfId="69" applyFont="1" applyBorder="1" applyAlignment="1">
      <alignment horizontal="left" wrapText="1"/>
    </xf>
    <xf numFmtId="0" fontId="75" fillId="0" borderId="24" xfId="94" applyFont="1" applyBorder="1" applyAlignment="1">
      <alignment horizontal="center" vertical="center"/>
    </xf>
    <xf numFmtId="0" fontId="57" fillId="63" borderId="24" xfId="94" applyFont="1" applyFill="1" applyBorder="1" applyAlignment="1">
      <alignment horizontal="center" vertical="center"/>
    </xf>
    <xf numFmtId="0" fontId="57" fillId="0" borderId="0" xfId="94" applyFont="1" applyAlignment="1">
      <alignment horizontal="center" vertical="center"/>
    </xf>
    <xf numFmtId="0" fontId="74" fillId="63" borderId="24" xfId="0" applyFont="1" applyFill="1" applyBorder="1" applyAlignment="1">
      <alignment horizontal="center" vertical="center" wrapText="1"/>
    </xf>
    <xf numFmtId="0" fontId="74" fillId="0" borderId="0" xfId="0" applyFont="1" applyAlignment="1">
      <alignment horizontal="left" vertical="center"/>
    </xf>
    <xf numFmtId="0" fontId="48" fillId="58" borderId="24" xfId="0" applyFont="1" applyFill="1" applyBorder="1" applyAlignment="1">
      <alignment horizontal="center" vertical="center" wrapText="1"/>
    </xf>
    <xf numFmtId="0" fontId="71" fillId="0" borderId="0" xfId="0" applyFont="1" applyAlignment="1">
      <alignment horizontal="center"/>
    </xf>
    <xf numFmtId="49" fontId="1" fillId="0" borderId="24" xfId="94" applyNumberFormat="1" applyFont="1" applyBorder="1" applyAlignment="1">
      <alignment horizontal="left"/>
    </xf>
  </cellXfs>
  <cellStyles count="101">
    <cellStyle name="20% - Énfasis1" xfId="1" builtinId="30" customBuiltin="1"/>
    <cellStyle name="20% - Énfasis1 2" xfId="2" xr:uid="{00000000-0005-0000-0000-000001000000}"/>
    <cellStyle name="20% - Énfasis2" xfId="3" builtinId="34" customBuiltin="1"/>
    <cellStyle name="20% - Énfasis2 2" xfId="4" xr:uid="{00000000-0005-0000-0000-000003000000}"/>
    <cellStyle name="20% - Énfasis3" xfId="5" builtinId="38" customBuiltin="1"/>
    <cellStyle name="20% - Énfasis3 2" xfId="6" xr:uid="{00000000-0005-0000-0000-000005000000}"/>
    <cellStyle name="20% - Énfasis4" xfId="7" builtinId="42" customBuiltin="1"/>
    <cellStyle name="20% - Énfasis4 2" xfId="8" xr:uid="{00000000-0005-0000-0000-000007000000}"/>
    <cellStyle name="20% - Énfasis5" xfId="9" builtinId="46" customBuiltin="1"/>
    <cellStyle name="20% - Énfasis5 2" xfId="10" xr:uid="{00000000-0005-0000-0000-000009000000}"/>
    <cellStyle name="20% - Énfasis6" xfId="11" builtinId="50" customBuiltin="1"/>
    <cellStyle name="20% - Énfasis6 2" xfId="12" xr:uid="{00000000-0005-0000-0000-00000B000000}"/>
    <cellStyle name="40% - Énfasis1" xfId="13" builtinId="31" customBuiltin="1"/>
    <cellStyle name="40% - Énfasis1 2" xfId="14" xr:uid="{00000000-0005-0000-0000-00000D000000}"/>
    <cellStyle name="40% - Énfasis2" xfId="15" builtinId="35" customBuiltin="1"/>
    <cellStyle name="40% - Énfasis2 2" xfId="16" xr:uid="{00000000-0005-0000-0000-00000F000000}"/>
    <cellStyle name="40% - Énfasis3" xfId="17" builtinId="39" customBuiltin="1"/>
    <cellStyle name="40% - Énfasis3 2" xfId="18" xr:uid="{00000000-0005-0000-0000-000011000000}"/>
    <cellStyle name="40% - Énfasis4" xfId="19" builtinId="43" customBuiltin="1"/>
    <cellStyle name="40% - Énfasis4 2" xfId="20" xr:uid="{00000000-0005-0000-0000-000013000000}"/>
    <cellStyle name="40% - Énfasis5" xfId="21" builtinId="47" customBuiltin="1"/>
    <cellStyle name="40% - Énfasis5 2" xfId="22" xr:uid="{00000000-0005-0000-0000-000015000000}"/>
    <cellStyle name="40% - Énfasis6" xfId="23" builtinId="51" customBuiltin="1"/>
    <cellStyle name="40% - Énfasis6 2" xfId="24" xr:uid="{00000000-0005-0000-0000-000017000000}"/>
    <cellStyle name="60% - Énfasis1" xfId="25" builtinId="32" customBuiltin="1"/>
    <cellStyle name="60% - Énfasis1 2" xfId="26" xr:uid="{00000000-0005-0000-0000-000019000000}"/>
    <cellStyle name="60% - Énfasis2" xfId="27" builtinId="36" customBuiltin="1"/>
    <cellStyle name="60% - Énfasis2 2" xfId="28" xr:uid="{00000000-0005-0000-0000-00001B000000}"/>
    <cellStyle name="60% - Énfasis3" xfId="29" builtinId="40" customBuiltin="1"/>
    <cellStyle name="60% - Énfasis3 2" xfId="30" xr:uid="{00000000-0005-0000-0000-00001D000000}"/>
    <cellStyle name="60% - Énfasis4" xfId="31" builtinId="44" customBuiltin="1"/>
    <cellStyle name="60% - Énfasis4 2" xfId="32" xr:uid="{00000000-0005-0000-0000-00001F000000}"/>
    <cellStyle name="60% - Énfasis5" xfId="33" builtinId="48" customBuiltin="1"/>
    <cellStyle name="60% - Énfasis5 2" xfId="34" xr:uid="{00000000-0005-0000-0000-000021000000}"/>
    <cellStyle name="60% - Énfasis6" xfId="35" builtinId="52" customBuiltin="1"/>
    <cellStyle name="60% - Énfasis6 2" xfId="36" xr:uid="{00000000-0005-0000-0000-000023000000}"/>
    <cellStyle name="Bueno 2" xfId="37" xr:uid="{00000000-0005-0000-0000-000024000000}"/>
    <cellStyle name="Cálculo" xfId="38" builtinId="22" customBuiltin="1"/>
    <cellStyle name="Cálculo 2" xfId="39" xr:uid="{00000000-0005-0000-0000-000026000000}"/>
    <cellStyle name="Celda de comprobación" xfId="40" builtinId="23" customBuiltin="1"/>
    <cellStyle name="Celda de comprobación 2" xfId="41" xr:uid="{00000000-0005-0000-0000-000028000000}"/>
    <cellStyle name="Celda vinculada" xfId="42" builtinId="24" customBuiltin="1"/>
    <cellStyle name="Celda vinculada 2" xfId="43" xr:uid="{00000000-0005-0000-0000-00002A000000}"/>
    <cellStyle name="Encabezado 1 2" xfId="44" xr:uid="{00000000-0005-0000-0000-00002B000000}"/>
    <cellStyle name="Encabezado 4" xfId="45" builtinId="19" customBuiltin="1"/>
    <cellStyle name="Encabezado 4 2" xfId="46" xr:uid="{00000000-0005-0000-0000-00002D000000}"/>
    <cellStyle name="Énfasis1" xfId="47" builtinId="29" customBuiltin="1"/>
    <cellStyle name="Énfasis1 2" xfId="48" xr:uid="{00000000-0005-0000-0000-00002F000000}"/>
    <cellStyle name="Énfasis2" xfId="49" builtinId="33" customBuiltin="1"/>
    <cellStyle name="Énfasis2 2" xfId="50" xr:uid="{00000000-0005-0000-0000-000031000000}"/>
    <cellStyle name="Énfasis3" xfId="51" builtinId="37" customBuiltin="1"/>
    <cellStyle name="Énfasis3 2" xfId="52" xr:uid="{00000000-0005-0000-0000-000033000000}"/>
    <cellStyle name="Énfasis4" xfId="53" builtinId="41" customBuiltin="1"/>
    <cellStyle name="Énfasis4 2" xfId="54" xr:uid="{00000000-0005-0000-0000-000035000000}"/>
    <cellStyle name="Énfasis5" xfId="55" builtinId="45" customBuiltin="1"/>
    <cellStyle name="Énfasis5 2" xfId="56" xr:uid="{00000000-0005-0000-0000-000037000000}"/>
    <cellStyle name="Énfasis6" xfId="57" builtinId="49" customBuiltin="1"/>
    <cellStyle name="Énfasis6 2" xfId="58" xr:uid="{00000000-0005-0000-0000-000039000000}"/>
    <cellStyle name="Entrada" xfId="59" builtinId="20" customBuiltin="1"/>
    <cellStyle name="Entrada 2" xfId="60" xr:uid="{00000000-0005-0000-0000-00003B000000}"/>
    <cellStyle name="Euro" xfId="61" xr:uid="{00000000-0005-0000-0000-00003C000000}"/>
    <cellStyle name="Incorrecto" xfId="62" builtinId="27" customBuiltin="1"/>
    <cellStyle name="Incorrecto 2" xfId="63" xr:uid="{00000000-0005-0000-0000-00003E000000}"/>
    <cellStyle name="Millares" xfId="64" builtinId="3"/>
    <cellStyle name="Millares [0]" xfId="93" builtinId="6"/>
    <cellStyle name="Millares 17" xfId="65" xr:uid="{00000000-0005-0000-0000-000041000000}"/>
    <cellStyle name="Moneda [0]" xfId="100" builtinId="7"/>
    <cellStyle name="Moneda 2" xfId="66" xr:uid="{00000000-0005-0000-0000-000043000000}"/>
    <cellStyle name="Moneda 2 2" xfId="91" xr:uid="{00000000-0005-0000-0000-000044000000}"/>
    <cellStyle name="Moneda 2 2 2" xfId="95" xr:uid="{00000000-0005-0000-0000-000045000000}"/>
    <cellStyle name="Moneda 2 2 2 2" xfId="97" xr:uid="{00000000-0005-0000-0000-000046000000}"/>
    <cellStyle name="Moneda 2 2 2 2 2" xfId="99" xr:uid="{00000000-0005-0000-0000-000047000000}"/>
    <cellStyle name="Moneda 3" xfId="96" xr:uid="{00000000-0005-0000-0000-000048000000}"/>
    <cellStyle name="Neutral" xfId="67" builtinId="28" customBuiltin="1"/>
    <cellStyle name="Neutral 2" xfId="68" xr:uid="{00000000-0005-0000-0000-00004A000000}"/>
    <cellStyle name="Normal" xfId="0" builtinId="0"/>
    <cellStyle name="Normal 2" xfId="69" xr:uid="{00000000-0005-0000-0000-00004C000000}"/>
    <cellStyle name="Normal 2 2" xfId="70" xr:uid="{00000000-0005-0000-0000-00004D000000}"/>
    <cellStyle name="Normal 2 3" xfId="92" xr:uid="{00000000-0005-0000-0000-00004E000000}"/>
    <cellStyle name="Normal 2 4" xfId="94" xr:uid="{00000000-0005-0000-0000-00004F000000}"/>
    <cellStyle name="Normal 3" xfId="71" xr:uid="{00000000-0005-0000-0000-000050000000}"/>
    <cellStyle name="Normal 4" xfId="72" xr:uid="{00000000-0005-0000-0000-000051000000}"/>
    <cellStyle name="Normal 5" xfId="98" xr:uid="{00000000-0005-0000-0000-000052000000}"/>
    <cellStyle name="Normal 9" xfId="73" xr:uid="{00000000-0005-0000-0000-000053000000}"/>
    <cellStyle name="Notas" xfId="74" builtinId="10" customBuiltin="1"/>
    <cellStyle name="Notas 2" xfId="75" xr:uid="{00000000-0005-0000-0000-000055000000}"/>
    <cellStyle name="Porcentaje 2" xfId="76" xr:uid="{00000000-0005-0000-0000-000056000000}"/>
    <cellStyle name="Salida" xfId="77" builtinId="21" customBuiltin="1"/>
    <cellStyle name="Salida 2" xfId="78" xr:uid="{00000000-0005-0000-0000-000058000000}"/>
    <cellStyle name="Texto de advertencia" xfId="79" builtinId="11" customBuiltin="1"/>
    <cellStyle name="Texto de advertencia 2" xfId="80" xr:uid="{00000000-0005-0000-0000-00005A000000}"/>
    <cellStyle name="Texto explicativo" xfId="81" builtinId="53" customBuiltin="1"/>
    <cellStyle name="Texto explicativo 2" xfId="82" xr:uid="{00000000-0005-0000-0000-00005C000000}"/>
    <cellStyle name="Título" xfId="83" builtinId="15" customBuiltin="1"/>
    <cellStyle name="Título 2" xfId="84" builtinId="17" customBuiltin="1"/>
    <cellStyle name="Título 2 2" xfId="85" xr:uid="{00000000-0005-0000-0000-00005F000000}"/>
    <cellStyle name="Título 3" xfId="86" builtinId="18" customBuiltin="1"/>
    <cellStyle name="Título 3 2" xfId="87" xr:uid="{00000000-0005-0000-0000-000061000000}"/>
    <cellStyle name="Título 4" xfId="88" xr:uid="{00000000-0005-0000-0000-000062000000}"/>
    <cellStyle name="Total" xfId="89" builtinId="25" customBuiltin="1"/>
    <cellStyle name="Total 2" xfId="90" xr:uid="{00000000-0005-0000-0000-000064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A0E0E0"/>
      <rgbColor rgb="00996666"/>
      <rgbColor rgb="00FFFFCC"/>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FFFFC0"/>
      <rgbColor rgb="00CCFFCC"/>
      <rgbColor rgb="00FFFF99"/>
      <rgbColor rgb="00A6CAF0"/>
      <rgbColor rgb="00CC9CCC"/>
      <rgbColor rgb="00CC99FF"/>
      <rgbColor rgb="00FFCC99"/>
      <rgbColor rgb="003333CC"/>
      <rgbColor rgb="0033CCCC"/>
      <rgbColor rgb="00999933"/>
      <rgbColor rgb="00FFCC00"/>
      <rgbColor rgb="00FF9900"/>
      <rgbColor rgb="00FF6600"/>
      <rgbColor rgb="00666699"/>
      <rgbColor rgb="00969696"/>
      <rgbColor rgb="00003366"/>
      <rgbColor rgb="00339966"/>
      <rgbColor rgb="00003300"/>
      <rgbColor rgb="00333300"/>
      <rgbColor rgb="00993300"/>
      <rgbColor rgb="00993366"/>
      <rgbColor rgb="00333399"/>
      <rgbColor rgb="00424242"/>
    </indexedColors>
    <mruColors>
      <color rgb="FF008000"/>
      <color rgb="FF66FF33"/>
      <color rgb="FF009900"/>
      <color rgb="FF33CC33"/>
      <color rgb="FF1846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6FF33"/>
    <pageSetUpPr fitToPage="1"/>
  </sheetPr>
  <dimension ref="A1:X662"/>
  <sheetViews>
    <sheetView topLeftCell="A143" zoomScale="140" zoomScaleNormal="140" workbookViewId="0">
      <selection activeCell="C152" sqref="C152"/>
    </sheetView>
  </sheetViews>
  <sheetFormatPr baseColWidth="10" defaultColWidth="11.5" defaultRowHeight="13" x14ac:dyDescent="0.15"/>
  <cols>
    <col min="1" max="1" width="4.33203125" customWidth="1"/>
    <col min="2" max="2" width="84.5" customWidth="1"/>
    <col min="3" max="3" width="27.83203125" style="359" customWidth="1"/>
    <col min="4" max="4" width="16.33203125" style="359" customWidth="1"/>
    <col min="5" max="5" width="34.5" customWidth="1"/>
  </cols>
  <sheetData>
    <row r="1" spans="1:5" ht="26" customHeight="1" x14ac:dyDescent="0.3">
      <c r="A1" s="2"/>
      <c r="B1" s="655" t="s">
        <v>342</v>
      </c>
      <c r="C1" s="655"/>
      <c r="D1" s="655"/>
    </row>
    <row r="2" spans="1:5" ht="16.5" customHeight="1" x14ac:dyDescent="0.25">
      <c r="A2" s="2"/>
      <c r="B2" s="656" t="s">
        <v>438</v>
      </c>
      <c r="C2" s="656"/>
      <c r="D2" s="656"/>
    </row>
    <row r="3" spans="1:5" ht="23.25" customHeight="1" thickBot="1" x14ac:dyDescent="0.2">
      <c r="A3" s="2"/>
      <c r="B3" s="657" t="s">
        <v>437</v>
      </c>
      <c r="C3" s="657"/>
      <c r="D3" s="657"/>
    </row>
    <row r="4" spans="1:5" ht="15.75" customHeight="1" x14ac:dyDescent="0.2">
      <c r="A4" s="2"/>
      <c r="B4" s="7" t="s">
        <v>379</v>
      </c>
      <c r="C4" s="8" t="s">
        <v>381</v>
      </c>
      <c r="D4" s="640" t="s">
        <v>383</v>
      </c>
    </row>
    <row r="5" spans="1:5" ht="17" thickBot="1" x14ac:dyDescent="0.25">
      <c r="A5" s="2"/>
      <c r="B5" s="9" t="s">
        <v>380</v>
      </c>
      <c r="C5" s="10" t="s">
        <v>382</v>
      </c>
      <c r="D5" s="641"/>
    </row>
    <row r="6" spans="1:5" ht="19" customHeight="1" x14ac:dyDescent="0.2">
      <c r="A6" s="2"/>
      <c r="B6" s="480" t="s">
        <v>10</v>
      </c>
      <c r="C6" s="481"/>
      <c r="D6" s="282"/>
    </row>
    <row r="7" spans="1:5" ht="19" customHeight="1" x14ac:dyDescent="0.2">
      <c r="A7" s="2"/>
      <c r="B7" s="479" t="s">
        <v>287</v>
      </c>
      <c r="C7" s="482"/>
      <c r="D7" s="283"/>
      <c r="E7" s="189"/>
    </row>
    <row r="8" spans="1:5" ht="19" customHeight="1" x14ac:dyDescent="0.2">
      <c r="A8" s="2"/>
      <c r="B8" s="479" t="s">
        <v>267</v>
      </c>
      <c r="C8" s="504">
        <f>+ACTIVOS.!C73</f>
        <v>4648373686.5252476</v>
      </c>
      <c r="D8" s="283" t="s">
        <v>275</v>
      </c>
      <c r="E8" s="189"/>
    </row>
    <row r="9" spans="1:5" ht="19" customHeight="1" x14ac:dyDescent="0.2">
      <c r="A9" s="2"/>
      <c r="B9" s="479" t="s">
        <v>945</v>
      </c>
      <c r="C9" s="504">
        <f>+'OBRAS CIVILES '!C32</f>
        <v>276519544911.02002</v>
      </c>
      <c r="D9" s="284" t="s">
        <v>275</v>
      </c>
    </row>
    <row r="10" spans="1:5" ht="19" customHeight="1" x14ac:dyDescent="0.2">
      <c r="A10" s="2"/>
      <c r="B10" s="479" t="s">
        <v>266</v>
      </c>
      <c r="C10" s="504">
        <f>+ACTIVOS.!G73</f>
        <v>169368593.454256</v>
      </c>
      <c r="D10" s="283" t="s">
        <v>275</v>
      </c>
    </row>
    <row r="11" spans="1:5" ht="19" customHeight="1" x14ac:dyDescent="0.2">
      <c r="A11" s="2"/>
      <c r="B11" s="479" t="s">
        <v>964</v>
      </c>
      <c r="C11" s="504">
        <f>+ACTIVOS.!D73</f>
        <v>316301254.15473604</v>
      </c>
      <c r="D11" s="283" t="s">
        <v>275</v>
      </c>
    </row>
    <row r="12" spans="1:5" ht="19" customHeight="1" x14ac:dyDescent="0.2">
      <c r="A12" s="2"/>
      <c r="B12" s="479" t="s">
        <v>965</v>
      </c>
      <c r="C12" s="504">
        <f>+ACTIVOS.!E73</f>
        <v>1915926789.1234403</v>
      </c>
      <c r="D12" s="283" t="s">
        <v>275</v>
      </c>
    </row>
    <row r="13" spans="1:5" ht="19" customHeight="1" x14ac:dyDescent="0.2">
      <c r="A13" s="2"/>
      <c r="B13" s="479" t="s">
        <v>11</v>
      </c>
      <c r="C13" s="504">
        <f>+ACTIVOS.!F73</f>
        <v>115024000.00000001</v>
      </c>
      <c r="D13" s="283" t="s">
        <v>275</v>
      </c>
    </row>
    <row r="14" spans="1:5" ht="19" customHeight="1" x14ac:dyDescent="0.2">
      <c r="A14" s="2"/>
      <c r="B14" s="479" t="s">
        <v>3</v>
      </c>
      <c r="C14" s="504">
        <f>+ACTIVOS.!H73</f>
        <v>6070032120.0766335</v>
      </c>
      <c r="D14" s="283" t="s">
        <v>275</v>
      </c>
    </row>
    <row r="15" spans="1:5" ht="19" customHeight="1" x14ac:dyDescent="0.2">
      <c r="A15" s="2"/>
      <c r="B15" s="479" t="s">
        <v>966</v>
      </c>
      <c r="C15" s="504">
        <f>+ACTIVOS.!I73</f>
        <v>1207457543.0077918</v>
      </c>
      <c r="D15" s="285" t="s">
        <v>275</v>
      </c>
      <c r="E15" s="209"/>
    </row>
    <row r="16" spans="1:5" ht="19" customHeight="1" x14ac:dyDescent="0.2">
      <c r="A16" s="2"/>
      <c r="B16" s="483" t="s">
        <v>289</v>
      </c>
      <c r="C16" s="505">
        <f>SUM(C8:C15)</f>
        <v>290962028897.36218</v>
      </c>
      <c r="D16" s="286" t="s">
        <v>275</v>
      </c>
      <c r="E16" s="1"/>
    </row>
    <row r="17" spans="1:4" ht="15" x14ac:dyDescent="0.2">
      <c r="A17" s="2"/>
      <c r="B17" s="13"/>
      <c r="C17" s="372"/>
      <c r="D17" s="287"/>
    </row>
    <row r="18" spans="1:4" ht="32" x14ac:dyDescent="0.2">
      <c r="A18" s="2"/>
      <c r="B18" s="484" t="s">
        <v>392</v>
      </c>
      <c r="C18" s="485"/>
      <c r="D18" s="288"/>
    </row>
    <row r="19" spans="1:4" ht="20.25" customHeight="1" x14ac:dyDescent="0.2">
      <c r="A19" s="2"/>
      <c r="B19" s="486" t="s">
        <v>393</v>
      </c>
      <c r="C19" s="651">
        <v>15382425827</v>
      </c>
      <c r="D19" s="653" t="s">
        <v>275</v>
      </c>
    </row>
    <row r="20" spans="1:4" ht="15" x14ac:dyDescent="0.2">
      <c r="A20" s="2"/>
      <c r="B20" s="487" t="s">
        <v>273</v>
      </c>
      <c r="C20" s="652"/>
      <c r="D20" s="654"/>
    </row>
    <row r="21" spans="1:4" ht="19" customHeight="1" x14ac:dyDescent="0.2">
      <c r="A21" s="2"/>
      <c r="B21" s="488" t="s">
        <v>269</v>
      </c>
      <c r="C21" s="504">
        <f>C12</f>
        <v>1915926789.1234403</v>
      </c>
      <c r="D21" s="283" t="s">
        <v>275</v>
      </c>
    </row>
    <row r="22" spans="1:4" ht="19" customHeight="1" x14ac:dyDescent="0.2">
      <c r="A22" s="2"/>
      <c r="B22" s="488" t="s">
        <v>291</v>
      </c>
      <c r="C22" s="504">
        <f>+C15</f>
        <v>1207457543.0077918</v>
      </c>
      <c r="D22" s="283" t="s">
        <v>275</v>
      </c>
    </row>
    <row r="23" spans="1:4" ht="19" customHeight="1" x14ac:dyDescent="0.2">
      <c r="A23" s="2"/>
      <c r="B23" s="488" t="s">
        <v>270</v>
      </c>
      <c r="C23" s="504">
        <f>C13</f>
        <v>115024000.00000001</v>
      </c>
      <c r="D23" s="283" t="s">
        <v>275</v>
      </c>
    </row>
    <row r="24" spans="1:4" ht="19" customHeight="1" x14ac:dyDescent="0.2">
      <c r="A24" s="2"/>
      <c r="B24" s="488" t="s">
        <v>271</v>
      </c>
      <c r="C24" s="504">
        <f>C10</f>
        <v>169368593.454256</v>
      </c>
      <c r="D24" s="283" t="s">
        <v>275</v>
      </c>
    </row>
    <row r="25" spans="1:4" ht="19" customHeight="1" x14ac:dyDescent="0.2">
      <c r="A25" s="2"/>
      <c r="B25" s="488" t="s">
        <v>394</v>
      </c>
      <c r="C25" s="504">
        <f>C14</f>
        <v>6070032120.0766335</v>
      </c>
      <c r="D25" s="283" t="s">
        <v>275</v>
      </c>
    </row>
    <row r="26" spans="1:4" ht="15" x14ac:dyDescent="0.2">
      <c r="A26" s="2"/>
      <c r="B26" s="489"/>
      <c r="C26" s="490"/>
      <c r="D26" s="290"/>
    </row>
    <row r="27" spans="1:4" ht="15" x14ac:dyDescent="0.2">
      <c r="A27" s="2"/>
      <c r="B27" s="491" t="s">
        <v>288</v>
      </c>
      <c r="C27" s="506">
        <f>(C16-C13-C14+C46)*0.07</f>
        <v>19978298995.958775</v>
      </c>
      <c r="D27" s="286" t="s">
        <v>275</v>
      </c>
    </row>
    <row r="28" spans="1:4" ht="15" x14ac:dyDescent="0.2">
      <c r="A28" s="2"/>
      <c r="B28" s="15"/>
      <c r="C28" s="363"/>
      <c r="D28" s="286"/>
    </row>
    <row r="29" spans="1:4" ht="15" x14ac:dyDescent="0.2">
      <c r="A29" s="2"/>
      <c r="B29" s="361" t="s">
        <v>832</v>
      </c>
      <c r="C29" s="18"/>
      <c r="D29" s="19"/>
    </row>
    <row r="30" spans="1:4" ht="48" x14ac:dyDescent="0.2">
      <c r="A30" s="2"/>
      <c r="B30" s="360" t="s">
        <v>833</v>
      </c>
      <c r="C30" s="363"/>
      <c r="D30" s="291" t="s">
        <v>275</v>
      </c>
    </row>
    <row r="31" spans="1:4" ht="15" x14ac:dyDescent="0.2">
      <c r="A31" s="2"/>
      <c r="B31" s="361" t="s">
        <v>834</v>
      </c>
      <c r="C31" s="18"/>
      <c r="D31" s="19"/>
    </row>
    <row r="32" spans="1:4" ht="213.75" customHeight="1" x14ac:dyDescent="0.2">
      <c r="A32" s="2"/>
      <c r="B32" s="360" t="s">
        <v>835</v>
      </c>
      <c r="C32" s="363"/>
      <c r="D32" s="291" t="s">
        <v>275</v>
      </c>
    </row>
    <row r="33" spans="1:4" ht="15" x14ac:dyDescent="0.2">
      <c r="A33" s="2"/>
      <c r="B33" s="17" t="s">
        <v>33</v>
      </c>
      <c r="C33" s="18"/>
      <c r="D33" s="19"/>
    </row>
    <row r="34" spans="1:4" ht="117" customHeight="1" x14ac:dyDescent="0.15">
      <c r="A34" s="2"/>
      <c r="B34" s="20" t="s">
        <v>274</v>
      </c>
      <c r="C34" s="291"/>
      <c r="D34" s="291" t="s">
        <v>275</v>
      </c>
    </row>
    <row r="35" spans="1:4" ht="18" customHeight="1" x14ac:dyDescent="0.2">
      <c r="A35" s="2"/>
      <c r="B35" s="21" t="s">
        <v>276</v>
      </c>
      <c r="C35" s="22" t="s">
        <v>2</v>
      </c>
      <c r="D35" s="23" t="s">
        <v>8</v>
      </c>
    </row>
    <row r="36" spans="1:4" ht="18" customHeight="1" x14ac:dyDescent="0.2">
      <c r="A36" s="2"/>
      <c r="B36" s="98" t="s">
        <v>13</v>
      </c>
      <c r="C36" s="373">
        <v>3800000000</v>
      </c>
      <c r="D36" s="292">
        <v>15</v>
      </c>
    </row>
    <row r="37" spans="1:4" ht="18" customHeight="1" x14ac:dyDescent="0.2">
      <c r="A37" s="2"/>
      <c r="B37" s="99" t="s">
        <v>14</v>
      </c>
      <c r="C37" s="374">
        <v>800000000</v>
      </c>
      <c r="D37" s="283">
        <v>15</v>
      </c>
    </row>
    <row r="38" spans="1:4" ht="18" customHeight="1" x14ac:dyDescent="0.2">
      <c r="A38" s="2"/>
      <c r="B38" s="100" t="s">
        <v>290</v>
      </c>
      <c r="C38" s="374">
        <v>3200000000</v>
      </c>
      <c r="D38" s="283">
        <v>5</v>
      </c>
    </row>
    <row r="39" spans="1:4" ht="18" customHeight="1" x14ac:dyDescent="0.2">
      <c r="A39" s="2"/>
      <c r="B39" s="100" t="s">
        <v>432</v>
      </c>
      <c r="C39" s="374">
        <v>1200000000</v>
      </c>
      <c r="D39" s="283">
        <v>5</v>
      </c>
    </row>
    <row r="40" spans="1:4" ht="18" customHeight="1" x14ac:dyDescent="0.2">
      <c r="A40" s="2"/>
      <c r="B40" s="99" t="s">
        <v>15</v>
      </c>
      <c r="C40" s="374">
        <v>800000000</v>
      </c>
      <c r="D40" s="283">
        <v>15</v>
      </c>
    </row>
    <row r="41" spans="1:4" ht="18" customHeight="1" x14ac:dyDescent="0.2">
      <c r="A41" s="2"/>
      <c r="B41" s="99" t="s">
        <v>16</v>
      </c>
      <c r="C41" s="374">
        <v>800000000</v>
      </c>
      <c r="D41" s="283">
        <v>15</v>
      </c>
    </row>
    <row r="42" spans="1:4" ht="18" customHeight="1" x14ac:dyDescent="0.2">
      <c r="A42" s="2"/>
      <c r="B42" s="99" t="s">
        <v>17</v>
      </c>
      <c r="C42" s="374">
        <v>800000000</v>
      </c>
      <c r="D42" s="283">
        <v>10</v>
      </c>
    </row>
    <row r="43" spans="1:4" ht="18" customHeight="1" x14ac:dyDescent="0.2">
      <c r="A43" s="2"/>
      <c r="B43" s="99" t="s">
        <v>18</v>
      </c>
      <c r="C43" s="374">
        <v>50000000</v>
      </c>
      <c r="D43" s="283">
        <v>15</v>
      </c>
    </row>
    <row r="44" spans="1:4" ht="18" customHeight="1" x14ac:dyDescent="0.2">
      <c r="A44" s="2"/>
      <c r="B44" s="99" t="s">
        <v>19</v>
      </c>
      <c r="C44" s="374">
        <v>800000000</v>
      </c>
      <c r="D44" s="283">
        <v>15</v>
      </c>
    </row>
    <row r="45" spans="1:4" ht="18" customHeight="1" x14ac:dyDescent="0.2">
      <c r="A45" s="2"/>
      <c r="B45" s="99" t="s">
        <v>20</v>
      </c>
      <c r="C45" s="374">
        <v>350000000</v>
      </c>
      <c r="D45" s="283">
        <v>10</v>
      </c>
    </row>
    <row r="46" spans="1:4" ht="18" customHeight="1" x14ac:dyDescent="0.2">
      <c r="A46" s="2"/>
      <c r="B46" s="99" t="s">
        <v>21</v>
      </c>
      <c r="C46" s="374">
        <f>+ACTIVOS.!J73</f>
        <v>627298593.55406392</v>
      </c>
      <c r="D46" s="283">
        <v>15</v>
      </c>
    </row>
    <row r="47" spans="1:4" ht="18" customHeight="1" x14ac:dyDescent="0.2">
      <c r="A47" s="2"/>
      <c r="B47" s="99" t="s">
        <v>22</v>
      </c>
      <c r="C47" s="374">
        <v>600000000</v>
      </c>
      <c r="D47" s="283">
        <v>5</v>
      </c>
    </row>
    <row r="48" spans="1:4" ht="18" customHeight="1" x14ac:dyDescent="0.2">
      <c r="A48" s="2"/>
      <c r="B48" s="99" t="s">
        <v>23</v>
      </c>
      <c r="C48" s="374">
        <v>400000000</v>
      </c>
      <c r="D48" s="284">
        <v>20</v>
      </c>
    </row>
    <row r="49" spans="1:8" ht="13.5" customHeight="1" x14ac:dyDescent="0.2">
      <c r="A49" s="2"/>
      <c r="B49" s="102" t="s">
        <v>25</v>
      </c>
      <c r="C49" s="648">
        <v>300000000</v>
      </c>
      <c r="D49" s="285">
        <v>15</v>
      </c>
    </row>
    <row r="50" spans="1:8" ht="13.5" customHeight="1" x14ac:dyDescent="0.2">
      <c r="A50" s="2"/>
      <c r="B50" s="15" t="s">
        <v>357</v>
      </c>
      <c r="C50" s="649"/>
      <c r="D50" s="290"/>
    </row>
    <row r="51" spans="1:8" ht="13.5" customHeight="1" x14ac:dyDescent="0.2">
      <c r="A51" s="2"/>
      <c r="B51" s="103" t="s">
        <v>26</v>
      </c>
      <c r="C51" s="650"/>
      <c r="D51" s="289"/>
    </row>
    <row r="52" spans="1:8" ht="18" customHeight="1" x14ac:dyDescent="0.2">
      <c r="A52" s="2"/>
      <c r="B52" s="99" t="s">
        <v>27</v>
      </c>
      <c r="C52" s="371">
        <v>900000000</v>
      </c>
      <c r="D52" s="283">
        <v>15</v>
      </c>
    </row>
    <row r="53" spans="1:8" ht="18" customHeight="1" x14ac:dyDescent="0.2">
      <c r="A53" s="2"/>
      <c r="B53" s="99" t="s">
        <v>28</v>
      </c>
      <c r="C53" s="374">
        <v>550000000</v>
      </c>
      <c r="D53" s="283">
        <v>5</v>
      </c>
    </row>
    <row r="54" spans="1:8" ht="18" customHeight="1" x14ac:dyDescent="0.2">
      <c r="A54" s="2"/>
      <c r="B54" s="101" t="s">
        <v>272</v>
      </c>
      <c r="C54" s="374">
        <v>1200000000</v>
      </c>
      <c r="D54" s="283">
        <v>15</v>
      </c>
    </row>
    <row r="55" spans="1:8" ht="18" customHeight="1" x14ac:dyDescent="0.2">
      <c r="A55" s="2"/>
      <c r="B55" s="99" t="s">
        <v>29</v>
      </c>
      <c r="C55" s="374">
        <v>300000000</v>
      </c>
      <c r="D55" s="283">
        <v>10</v>
      </c>
    </row>
    <row r="56" spans="1:8" ht="18" customHeight="1" x14ac:dyDescent="0.2">
      <c r="A56" s="2"/>
      <c r="B56" s="99" t="s">
        <v>30</v>
      </c>
      <c r="C56" s="374">
        <v>300000000</v>
      </c>
      <c r="D56" s="283">
        <v>10</v>
      </c>
    </row>
    <row r="57" spans="1:8" ht="18" customHeight="1" x14ac:dyDescent="0.2">
      <c r="A57" s="2"/>
      <c r="B57" s="99" t="s">
        <v>31</v>
      </c>
      <c r="C57" s="374">
        <v>350000000</v>
      </c>
      <c r="D57" s="283">
        <v>10</v>
      </c>
    </row>
    <row r="58" spans="1:8" ht="18" customHeight="1" x14ac:dyDescent="0.2">
      <c r="A58" s="2"/>
      <c r="B58" s="99" t="s">
        <v>32</v>
      </c>
      <c r="C58" s="374">
        <v>350000000</v>
      </c>
      <c r="D58" s="283">
        <v>10</v>
      </c>
    </row>
    <row r="59" spans="1:8" ht="32" x14ac:dyDescent="0.2">
      <c r="A59" s="2"/>
      <c r="B59" s="207" t="s">
        <v>295</v>
      </c>
      <c r="C59" s="375" t="s">
        <v>294</v>
      </c>
      <c r="D59" s="283">
        <v>25</v>
      </c>
      <c r="E59" s="189"/>
      <c r="G59" s="189"/>
      <c r="H59" s="1"/>
    </row>
    <row r="60" spans="1:8" ht="27" customHeight="1" x14ac:dyDescent="0.2">
      <c r="A60" s="2"/>
      <c r="B60" s="208" t="s">
        <v>296</v>
      </c>
      <c r="C60" s="376" t="s">
        <v>293</v>
      </c>
      <c r="D60" s="293">
        <v>25</v>
      </c>
      <c r="E60" s="189"/>
    </row>
    <row r="61" spans="1:8" ht="16" x14ac:dyDescent="0.2">
      <c r="A61" s="2"/>
      <c r="B61" s="24" t="s">
        <v>34</v>
      </c>
      <c r="C61" s="377"/>
      <c r="D61" s="294">
        <f>SUM(D36:D60)</f>
        <v>300</v>
      </c>
      <c r="E61" s="206"/>
    </row>
    <row r="62" spans="1:8" ht="15" x14ac:dyDescent="0.2">
      <c r="A62" s="2"/>
      <c r="B62" s="25" t="s">
        <v>6</v>
      </c>
      <c r="C62" s="26"/>
      <c r="D62" s="644" t="s">
        <v>8</v>
      </c>
    </row>
    <row r="63" spans="1:8" ht="15" x14ac:dyDescent="0.2">
      <c r="A63" s="2"/>
      <c r="B63" s="27" t="s">
        <v>377</v>
      </c>
      <c r="C63" s="28"/>
      <c r="D63" s="645"/>
      <c r="E63" s="189"/>
    </row>
    <row r="64" spans="1:8" ht="18" customHeight="1" x14ac:dyDescent="0.2">
      <c r="A64" s="2"/>
      <c r="B64" s="104" t="s">
        <v>836</v>
      </c>
      <c r="C64" s="378"/>
      <c r="D64" s="295">
        <v>3</v>
      </c>
      <c r="E64" s="206"/>
    </row>
    <row r="65" spans="1:4" ht="18" customHeight="1" x14ac:dyDescent="0.2">
      <c r="A65" s="2"/>
      <c r="B65" s="105" t="s">
        <v>837</v>
      </c>
      <c r="C65" s="109"/>
      <c r="D65" s="296">
        <v>5</v>
      </c>
    </row>
    <row r="66" spans="1:4" ht="18" customHeight="1" x14ac:dyDescent="0.2">
      <c r="A66" s="2"/>
      <c r="B66" s="105" t="s">
        <v>838</v>
      </c>
      <c r="C66" s="109"/>
      <c r="D66" s="296">
        <v>3</v>
      </c>
    </row>
    <row r="67" spans="1:4" ht="17.25" customHeight="1" x14ac:dyDescent="0.2">
      <c r="A67" s="2"/>
      <c r="B67" s="365" t="s">
        <v>839</v>
      </c>
      <c r="C67" s="109"/>
      <c r="D67" s="296">
        <v>3</v>
      </c>
    </row>
    <row r="68" spans="1:4" ht="18" customHeight="1" x14ac:dyDescent="0.2">
      <c r="A68" s="2"/>
      <c r="B68" s="105" t="s">
        <v>840</v>
      </c>
      <c r="C68" s="109"/>
      <c r="D68" s="296">
        <v>3</v>
      </c>
    </row>
    <row r="69" spans="1:4" ht="18" customHeight="1" x14ac:dyDescent="0.2">
      <c r="A69" s="2"/>
      <c r="B69" s="105" t="s">
        <v>841</v>
      </c>
      <c r="C69" s="109"/>
      <c r="D69" s="296">
        <v>3</v>
      </c>
    </row>
    <row r="70" spans="1:4" ht="18" customHeight="1" x14ac:dyDescent="0.2">
      <c r="A70" s="2"/>
      <c r="B70" s="105" t="s">
        <v>842</v>
      </c>
      <c r="C70" s="109"/>
      <c r="D70" s="296">
        <v>5</v>
      </c>
    </row>
    <row r="71" spans="1:4" ht="18" customHeight="1" x14ac:dyDescent="0.2">
      <c r="A71" s="2"/>
      <c r="B71" s="106" t="s">
        <v>843</v>
      </c>
      <c r="C71" s="109"/>
      <c r="D71" s="296">
        <v>3</v>
      </c>
    </row>
    <row r="72" spans="1:4" ht="18" customHeight="1" x14ac:dyDescent="0.2">
      <c r="A72" s="2"/>
      <c r="B72" s="107" t="s">
        <v>844</v>
      </c>
      <c r="C72" s="109"/>
      <c r="D72" s="296">
        <v>3</v>
      </c>
    </row>
    <row r="73" spans="1:4" ht="16" x14ac:dyDescent="0.2">
      <c r="A73" s="2"/>
      <c r="B73" s="108" t="s">
        <v>845</v>
      </c>
      <c r="C73" s="109"/>
      <c r="D73" s="296">
        <v>3</v>
      </c>
    </row>
    <row r="74" spans="1:4" ht="18" customHeight="1" x14ac:dyDescent="0.2">
      <c r="A74" s="2"/>
      <c r="B74" s="106" t="s">
        <v>846</v>
      </c>
      <c r="C74" s="109"/>
      <c r="D74" s="296">
        <v>3</v>
      </c>
    </row>
    <row r="75" spans="1:4" ht="18" customHeight="1" x14ac:dyDescent="0.2">
      <c r="A75" s="2"/>
      <c r="B75" s="106" t="s">
        <v>847</v>
      </c>
      <c r="C75" s="109"/>
      <c r="D75" s="296">
        <v>3</v>
      </c>
    </row>
    <row r="76" spans="1:4" ht="30.75" customHeight="1" x14ac:dyDescent="0.2">
      <c r="A76" s="2"/>
      <c r="B76" s="366" t="s">
        <v>848</v>
      </c>
      <c r="C76" s="379" t="s">
        <v>373</v>
      </c>
      <c r="D76" s="296">
        <v>3</v>
      </c>
    </row>
    <row r="77" spans="1:4" ht="18" customHeight="1" x14ac:dyDescent="0.2">
      <c r="A77" s="2"/>
      <c r="B77" s="106" t="s">
        <v>849</v>
      </c>
      <c r="C77" s="109"/>
      <c r="D77" s="296">
        <v>5</v>
      </c>
    </row>
    <row r="78" spans="1:4" ht="22.5" customHeight="1" x14ac:dyDescent="0.2">
      <c r="A78" s="2"/>
      <c r="B78" s="106" t="s">
        <v>850</v>
      </c>
      <c r="C78" s="109"/>
      <c r="D78" s="296">
        <v>3</v>
      </c>
    </row>
    <row r="79" spans="1:4" ht="18" customHeight="1" x14ac:dyDescent="0.2">
      <c r="A79" s="2"/>
      <c r="B79" s="106" t="s">
        <v>851</v>
      </c>
      <c r="C79" s="109"/>
      <c r="D79" s="296">
        <v>5</v>
      </c>
    </row>
    <row r="80" spans="1:4" ht="18.75" customHeight="1" x14ac:dyDescent="0.2">
      <c r="A80" s="2"/>
      <c r="B80" s="367" t="s">
        <v>852</v>
      </c>
      <c r="C80" s="109"/>
      <c r="D80" s="296">
        <v>3</v>
      </c>
    </row>
    <row r="81" spans="1:5" ht="18" customHeight="1" x14ac:dyDescent="0.2">
      <c r="A81" s="2"/>
      <c r="B81" s="366" t="s">
        <v>853</v>
      </c>
      <c r="C81" s="109"/>
      <c r="D81" s="296">
        <v>3</v>
      </c>
    </row>
    <row r="82" spans="1:5" ht="18" customHeight="1" x14ac:dyDescent="0.2">
      <c r="A82" s="2"/>
      <c r="B82" s="106" t="s">
        <v>854</v>
      </c>
      <c r="C82" s="109"/>
      <c r="D82" s="296">
        <v>3</v>
      </c>
    </row>
    <row r="83" spans="1:5" ht="18" customHeight="1" x14ac:dyDescent="0.2">
      <c r="A83" s="2"/>
      <c r="B83" s="106" t="s">
        <v>855</v>
      </c>
      <c r="C83" s="109"/>
      <c r="D83" s="296">
        <v>3</v>
      </c>
    </row>
    <row r="84" spans="1:5" ht="28.5" customHeight="1" x14ac:dyDescent="0.2">
      <c r="A84" s="2"/>
      <c r="B84" s="108" t="s">
        <v>856</v>
      </c>
      <c r="C84" s="109"/>
      <c r="D84" s="298" t="s">
        <v>275</v>
      </c>
    </row>
    <row r="85" spans="1:5" ht="18" customHeight="1" x14ac:dyDescent="0.2">
      <c r="A85" s="2"/>
      <c r="B85" s="106" t="s">
        <v>857</v>
      </c>
      <c r="C85" s="109"/>
      <c r="D85" s="296">
        <v>3</v>
      </c>
    </row>
    <row r="86" spans="1:5" ht="18" customHeight="1" x14ac:dyDescent="0.2">
      <c r="A86" s="2"/>
      <c r="B86" s="106" t="s">
        <v>858</v>
      </c>
      <c r="C86" s="109"/>
      <c r="D86" s="296">
        <v>3</v>
      </c>
    </row>
    <row r="87" spans="1:5" ht="18" customHeight="1" x14ac:dyDescent="0.2">
      <c r="A87" s="2"/>
      <c r="B87" s="366" t="s">
        <v>859</v>
      </c>
      <c r="C87" s="109"/>
      <c r="D87" s="296">
        <v>3</v>
      </c>
    </row>
    <row r="88" spans="1:5" ht="18" customHeight="1" x14ac:dyDescent="0.2">
      <c r="A88" s="2"/>
      <c r="B88" s="366" t="s">
        <v>860</v>
      </c>
      <c r="C88" s="109"/>
      <c r="D88" s="296">
        <v>3</v>
      </c>
    </row>
    <row r="89" spans="1:5" ht="18" customHeight="1" x14ac:dyDescent="0.2">
      <c r="A89" s="2"/>
      <c r="B89" s="366" t="s">
        <v>861</v>
      </c>
      <c r="C89" s="109"/>
      <c r="D89" s="296">
        <v>3</v>
      </c>
    </row>
    <row r="90" spans="1:5" ht="18" customHeight="1" x14ac:dyDescent="0.2">
      <c r="A90" s="2"/>
      <c r="B90" s="366" t="s">
        <v>862</v>
      </c>
      <c r="C90" s="109"/>
      <c r="D90" s="296">
        <v>3</v>
      </c>
    </row>
    <row r="91" spans="1:5" ht="18" customHeight="1" x14ac:dyDescent="0.2">
      <c r="A91" s="2"/>
      <c r="B91" s="366" t="s">
        <v>12</v>
      </c>
      <c r="C91" s="109"/>
      <c r="D91" s="296">
        <v>3</v>
      </c>
    </row>
    <row r="92" spans="1:5" ht="18" customHeight="1" x14ac:dyDescent="0.2">
      <c r="A92" s="2"/>
      <c r="B92" s="366" t="s">
        <v>863</v>
      </c>
      <c r="C92" s="109"/>
      <c r="D92" s="296">
        <v>3</v>
      </c>
    </row>
    <row r="93" spans="1:5" ht="18" customHeight="1" x14ac:dyDescent="0.2">
      <c r="A93" s="2"/>
      <c r="B93" s="366" t="s">
        <v>864</v>
      </c>
      <c r="C93" s="109"/>
      <c r="D93" s="296">
        <v>3</v>
      </c>
    </row>
    <row r="94" spans="1:5" ht="27.75" customHeight="1" x14ac:dyDescent="0.2">
      <c r="A94" s="96"/>
      <c r="B94" s="367" t="s">
        <v>865</v>
      </c>
      <c r="C94" s="109"/>
      <c r="D94" s="296">
        <v>3</v>
      </c>
      <c r="E94" s="200"/>
    </row>
    <row r="95" spans="1:5" ht="16" x14ac:dyDescent="0.2">
      <c r="A95" s="2"/>
      <c r="B95" s="368" t="s">
        <v>866</v>
      </c>
      <c r="C95" s="109"/>
      <c r="D95" s="296">
        <v>3</v>
      </c>
    </row>
    <row r="96" spans="1:5" ht="16" x14ac:dyDescent="0.2">
      <c r="A96" s="2"/>
      <c r="B96" s="368" t="s">
        <v>867</v>
      </c>
      <c r="C96" s="109"/>
      <c r="D96" s="296">
        <v>3</v>
      </c>
    </row>
    <row r="97" spans="1:4" ht="18" customHeight="1" x14ac:dyDescent="0.2">
      <c r="A97" s="2"/>
      <c r="B97" s="369" t="s">
        <v>868</v>
      </c>
      <c r="C97" s="109"/>
      <c r="D97" s="296">
        <v>3</v>
      </c>
    </row>
    <row r="98" spans="1:4" ht="69" customHeight="1" x14ac:dyDescent="0.15">
      <c r="A98" s="2"/>
      <c r="B98" s="111" t="s">
        <v>869</v>
      </c>
      <c r="C98" s="380"/>
      <c r="D98" s="299"/>
    </row>
    <row r="99" spans="1:4" ht="18" customHeight="1" x14ac:dyDescent="0.2">
      <c r="A99" s="2"/>
      <c r="B99" s="106" t="s">
        <v>870</v>
      </c>
      <c r="C99" s="109"/>
      <c r="D99" s="296">
        <v>5</v>
      </c>
    </row>
    <row r="100" spans="1:4" ht="18" customHeight="1" x14ac:dyDescent="0.2">
      <c r="A100" s="2"/>
      <c r="B100" s="366" t="s">
        <v>871</v>
      </c>
      <c r="C100" s="109"/>
      <c r="D100" s="296">
        <v>5</v>
      </c>
    </row>
    <row r="101" spans="1:4" ht="18" customHeight="1" x14ac:dyDescent="0.2">
      <c r="A101" s="2"/>
      <c r="B101" s="106" t="s">
        <v>872</v>
      </c>
      <c r="C101" s="109"/>
      <c r="D101" s="296">
        <v>5</v>
      </c>
    </row>
    <row r="102" spans="1:4" ht="18" customHeight="1" x14ac:dyDescent="0.2">
      <c r="A102" s="2"/>
      <c r="B102" s="366" t="s">
        <v>873</v>
      </c>
      <c r="C102" s="109"/>
      <c r="D102" s="300">
        <v>5</v>
      </c>
    </row>
    <row r="103" spans="1:4" ht="18" customHeight="1" x14ac:dyDescent="0.2">
      <c r="A103" s="2"/>
      <c r="B103" s="366" t="s">
        <v>874</v>
      </c>
      <c r="C103" s="109"/>
      <c r="D103" s="300">
        <v>5</v>
      </c>
    </row>
    <row r="104" spans="1:4" ht="18" customHeight="1" x14ac:dyDescent="0.2">
      <c r="A104" s="2"/>
      <c r="B104" s="366" t="s">
        <v>875</v>
      </c>
      <c r="C104" s="109"/>
      <c r="D104" s="300">
        <v>5</v>
      </c>
    </row>
    <row r="105" spans="1:4" ht="18" customHeight="1" x14ac:dyDescent="0.2">
      <c r="A105" s="2"/>
      <c r="B105" s="366" t="s">
        <v>876</v>
      </c>
      <c r="C105" s="109"/>
      <c r="D105" s="300">
        <v>5</v>
      </c>
    </row>
    <row r="106" spans="1:4" ht="18" customHeight="1" x14ac:dyDescent="0.2">
      <c r="A106" s="2"/>
      <c r="B106" s="106" t="s">
        <v>877</v>
      </c>
      <c r="C106" s="109"/>
      <c r="D106" s="300">
        <v>5</v>
      </c>
    </row>
    <row r="107" spans="1:4" ht="30.75" customHeight="1" x14ac:dyDescent="0.2">
      <c r="A107" s="2"/>
      <c r="B107" s="108" t="s">
        <v>878</v>
      </c>
      <c r="C107" s="109"/>
      <c r="D107" s="300">
        <v>10</v>
      </c>
    </row>
    <row r="108" spans="1:4" ht="18" customHeight="1" x14ac:dyDescent="0.2">
      <c r="A108" s="2"/>
      <c r="B108" s="107" t="s">
        <v>879</v>
      </c>
      <c r="C108" s="109"/>
      <c r="D108" s="300">
        <v>5</v>
      </c>
    </row>
    <row r="109" spans="1:4" ht="18" customHeight="1" x14ac:dyDescent="0.2">
      <c r="A109" s="2"/>
      <c r="B109" s="366" t="s">
        <v>880</v>
      </c>
      <c r="C109" s="109"/>
      <c r="D109" s="300">
        <v>5</v>
      </c>
    </row>
    <row r="110" spans="1:4" ht="18" customHeight="1" x14ac:dyDescent="0.2">
      <c r="A110" s="2"/>
      <c r="B110" s="366" t="s">
        <v>881</v>
      </c>
      <c r="C110" s="109"/>
      <c r="D110" s="300">
        <v>5</v>
      </c>
    </row>
    <row r="111" spans="1:4" ht="18" customHeight="1" x14ac:dyDescent="0.2">
      <c r="A111" s="2"/>
      <c r="B111" s="366" t="s">
        <v>882</v>
      </c>
      <c r="C111" s="109"/>
      <c r="D111" s="300">
        <v>5</v>
      </c>
    </row>
    <row r="112" spans="1:4" ht="18" customHeight="1" x14ac:dyDescent="0.2">
      <c r="A112" s="2"/>
      <c r="B112" s="366" t="s">
        <v>883</v>
      </c>
      <c r="C112" s="109"/>
      <c r="D112" s="300">
        <v>3</v>
      </c>
    </row>
    <row r="113" spans="1:5" ht="32" x14ac:dyDescent="0.2">
      <c r="A113" s="2"/>
      <c r="B113" s="108" t="s">
        <v>884</v>
      </c>
      <c r="C113" s="109" t="s">
        <v>292</v>
      </c>
      <c r="D113" s="114" t="s">
        <v>275</v>
      </c>
    </row>
    <row r="114" spans="1:5" ht="18" customHeight="1" x14ac:dyDescent="0.2">
      <c r="A114" s="2"/>
      <c r="B114" s="106" t="s">
        <v>885</v>
      </c>
      <c r="C114" s="109"/>
      <c r="D114" s="300">
        <v>5</v>
      </c>
    </row>
    <row r="115" spans="1:5" ht="18" customHeight="1" x14ac:dyDescent="0.2">
      <c r="A115" s="2"/>
      <c r="B115" s="106" t="s">
        <v>886</v>
      </c>
      <c r="C115" s="109"/>
      <c r="D115" s="300">
        <v>5</v>
      </c>
    </row>
    <row r="116" spans="1:5" ht="18" customHeight="1" x14ac:dyDescent="0.2">
      <c r="A116" s="2"/>
      <c r="B116" s="366" t="s">
        <v>887</v>
      </c>
      <c r="C116" s="109"/>
      <c r="D116" s="300">
        <v>5</v>
      </c>
    </row>
    <row r="117" spans="1:5" ht="18" customHeight="1" x14ac:dyDescent="0.2">
      <c r="A117" s="2"/>
      <c r="B117" s="366" t="s">
        <v>888</v>
      </c>
      <c r="C117" s="109" t="s">
        <v>292</v>
      </c>
      <c r="D117" s="300">
        <v>3</v>
      </c>
    </row>
    <row r="118" spans="1:5" ht="32" x14ac:dyDescent="0.2">
      <c r="A118" s="2"/>
      <c r="B118" s="108" t="s">
        <v>889</v>
      </c>
      <c r="C118" s="115" t="s">
        <v>358</v>
      </c>
      <c r="D118" s="300">
        <v>15</v>
      </c>
      <c r="E118" s="121"/>
    </row>
    <row r="119" spans="1:5" ht="48" customHeight="1" x14ac:dyDescent="0.15">
      <c r="A119" s="2"/>
      <c r="B119" s="370" t="s">
        <v>890</v>
      </c>
      <c r="C119" s="181"/>
      <c r="D119" s="301">
        <v>14</v>
      </c>
    </row>
    <row r="120" spans="1:5" ht="18" customHeight="1" x14ac:dyDescent="0.2">
      <c r="A120" s="2"/>
      <c r="B120" s="368" t="s">
        <v>891</v>
      </c>
      <c r="C120" s="122"/>
      <c r="D120" s="302">
        <v>10</v>
      </c>
    </row>
    <row r="121" spans="1:5" ht="18" customHeight="1" x14ac:dyDescent="0.2">
      <c r="A121" s="2"/>
      <c r="B121" s="106" t="s">
        <v>892</v>
      </c>
      <c r="C121" s="109"/>
      <c r="D121" s="300">
        <v>5</v>
      </c>
    </row>
    <row r="122" spans="1:5" ht="18" customHeight="1" x14ac:dyDescent="0.2">
      <c r="A122" s="2"/>
      <c r="B122" s="112" t="s">
        <v>893</v>
      </c>
      <c r="C122" s="113"/>
      <c r="D122" s="116" t="s">
        <v>275</v>
      </c>
      <c r="E122" s="123"/>
    </row>
    <row r="123" spans="1:5" ht="18" customHeight="1" x14ac:dyDescent="0.2">
      <c r="A123" s="2"/>
      <c r="B123" s="106" t="s">
        <v>894</v>
      </c>
      <c r="C123" s="109"/>
      <c r="D123" s="300">
        <v>3</v>
      </c>
    </row>
    <row r="124" spans="1:5" ht="40.5" customHeight="1" x14ac:dyDescent="0.15">
      <c r="A124" s="2"/>
      <c r="B124" s="174" t="s">
        <v>895</v>
      </c>
      <c r="C124" s="380"/>
      <c r="D124" s="301">
        <v>3</v>
      </c>
    </row>
    <row r="125" spans="1:5" ht="18" customHeight="1" x14ac:dyDescent="0.2">
      <c r="A125" s="2"/>
      <c r="B125" s="106" t="s">
        <v>896</v>
      </c>
      <c r="C125" s="109"/>
      <c r="D125" s="300">
        <v>3</v>
      </c>
    </row>
    <row r="126" spans="1:5" ht="18" customHeight="1" x14ac:dyDescent="0.2">
      <c r="A126" s="2"/>
      <c r="B126" s="106" t="s">
        <v>897</v>
      </c>
      <c r="C126" s="109"/>
      <c r="D126" s="300">
        <v>3</v>
      </c>
    </row>
    <row r="127" spans="1:5" ht="20.25" customHeight="1" x14ac:dyDescent="0.2">
      <c r="A127" s="2"/>
      <c r="B127" s="117" t="s">
        <v>297</v>
      </c>
      <c r="C127" s="109"/>
      <c r="D127" s="300"/>
    </row>
    <row r="128" spans="1:5" ht="32" x14ac:dyDescent="0.2">
      <c r="A128" s="2"/>
      <c r="B128" s="118" t="s">
        <v>298</v>
      </c>
      <c r="C128" s="109"/>
      <c r="D128" s="119" t="s">
        <v>275</v>
      </c>
    </row>
    <row r="129" spans="1:4" ht="15" x14ac:dyDescent="0.2">
      <c r="A129" s="2"/>
      <c r="B129" s="120"/>
      <c r="C129" s="381"/>
      <c r="D129" s="303"/>
    </row>
    <row r="130" spans="1:4" ht="15" x14ac:dyDescent="0.2">
      <c r="A130" s="2"/>
      <c r="B130" s="31" t="s">
        <v>277</v>
      </c>
      <c r="C130" s="382"/>
      <c r="D130" s="294">
        <f>SUM(D64:D129)</f>
        <v>254</v>
      </c>
    </row>
    <row r="131" spans="1:4" ht="16" x14ac:dyDescent="0.2">
      <c r="A131" s="2"/>
      <c r="B131" s="32" t="s">
        <v>35</v>
      </c>
      <c r="C131" s="383"/>
      <c r="D131" s="33" t="s">
        <v>8</v>
      </c>
    </row>
    <row r="132" spans="1:4" ht="16" x14ac:dyDescent="0.15">
      <c r="A132" s="2"/>
      <c r="B132" s="201" t="s">
        <v>278</v>
      </c>
      <c r="C132" s="384" t="s">
        <v>284</v>
      </c>
      <c r="D132" s="304">
        <v>50</v>
      </c>
    </row>
    <row r="133" spans="1:4" ht="32" x14ac:dyDescent="0.15">
      <c r="A133" s="2"/>
      <c r="B133" s="201" t="s">
        <v>279</v>
      </c>
      <c r="C133" s="384" t="s">
        <v>280</v>
      </c>
      <c r="D133" s="304">
        <v>30</v>
      </c>
    </row>
    <row r="134" spans="1:4" ht="32" x14ac:dyDescent="0.15">
      <c r="A134" s="2"/>
      <c r="B134" s="201" t="s">
        <v>36</v>
      </c>
      <c r="C134" s="384" t="s">
        <v>280</v>
      </c>
      <c r="D134" s="304">
        <v>20</v>
      </c>
    </row>
    <row r="135" spans="1:4" ht="32" x14ac:dyDescent="0.15">
      <c r="A135" s="2"/>
      <c r="B135" s="201" t="s">
        <v>37</v>
      </c>
      <c r="C135" s="384" t="s">
        <v>280</v>
      </c>
      <c r="D135" s="304">
        <v>15</v>
      </c>
    </row>
    <row r="136" spans="1:4" ht="32" x14ac:dyDescent="0.15">
      <c r="A136" s="2"/>
      <c r="B136" s="201" t="s">
        <v>281</v>
      </c>
      <c r="C136" s="384" t="s">
        <v>280</v>
      </c>
      <c r="D136" s="304">
        <v>15</v>
      </c>
    </row>
    <row r="137" spans="1:4" ht="32" x14ac:dyDescent="0.15">
      <c r="A137" s="2"/>
      <c r="B137" s="201" t="s">
        <v>282</v>
      </c>
      <c r="C137" s="384" t="s">
        <v>280</v>
      </c>
      <c r="D137" s="304">
        <v>20</v>
      </c>
    </row>
    <row r="138" spans="1:4" ht="32" x14ac:dyDescent="0.15">
      <c r="A138" s="2"/>
      <c r="B138" s="201" t="s">
        <v>283</v>
      </c>
      <c r="C138" s="384" t="s">
        <v>280</v>
      </c>
      <c r="D138" s="304">
        <v>25</v>
      </c>
    </row>
    <row r="139" spans="1:4" ht="15" x14ac:dyDescent="0.2">
      <c r="A139" s="2"/>
      <c r="B139" s="202" t="s">
        <v>38</v>
      </c>
      <c r="C139" s="385"/>
      <c r="D139" s="305"/>
    </row>
    <row r="140" spans="1:4" ht="16" x14ac:dyDescent="0.2">
      <c r="A140" s="2"/>
      <c r="B140" s="203" t="s">
        <v>39</v>
      </c>
      <c r="C140" s="386" t="s">
        <v>359</v>
      </c>
      <c r="D140" s="306">
        <v>30</v>
      </c>
    </row>
    <row r="141" spans="1:4" ht="16" x14ac:dyDescent="0.2">
      <c r="A141" s="2"/>
      <c r="B141" s="204" t="s">
        <v>40</v>
      </c>
      <c r="C141" s="387" t="s">
        <v>360</v>
      </c>
      <c r="D141" s="307">
        <v>30</v>
      </c>
    </row>
    <row r="142" spans="1:4" ht="32" x14ac:dyDescent="0.15">
      <c r="A142" s="2"/>
      <c r="B142" s="201" t="s">
        <v>286</v>
      </c>
      <c r="C142" s="384" t="s">
        <v>361</v>
      </c>
      <c r="D142" s="304">
        <v>40</v>
      </c>
    </row>
    <row r="143" spans="1:4" ht="75.75" customHeight="1" x14ac:dyDescent="0.15">
      <c r="A143" s="2"/>
      <c r="B143" s="201" t="s">
        <v>41</v>
      </c>
      <c r="C143" s="384" t="s">
        <v>42</v>
      </c>
      <c r="D143" s="304">
        <v>25</v>
      </c>
    </row>
    <row r="144" spans="1:4" ht="19" customHeight="1" x14ac:dyDescent="0.15">
      <c r="A144" s="2"/>
      <c r="B144" s="35" t="s">
        <v>34</v>
      </c>
      <c r="C144" s="388"/>
      <c r="D144" s="308">
        <f>SUM(D132:D143)</f>
        <v>300</v>
      </c>
    </row>
    <row r="145" spans="1:4" ht="19" customHeight="1" x14ac:dyDescent="0.2">
      <c r="A145" s="2"/>
      <c r="B145" s="634" t="s">
        <v>285</v>
      </c>
      <c r="C145" s="635"/>
      <c r="D145" s="36" t="s">
        <v>8</v>
      </c>
    </row>
    <row r="146" spans="1:4" ht="19" customHeight="1" x14ac:dyDescent="0.2">
      <c r="A146" s="2"/>
      <c r="B146" s="37"/>
      <c r="C146" s="38"/>
      <c r="D146" s="309">
        <v>100</v>
      </c>
    </row>
    <row r="147" spans="1:4" ht="24.75" customHeight="1" thickBot="1" x14ac:dyDescent="0.25">
      <c r="A147" s="2"/>
      <c r="B147" s="39"/>
      <c r="C147" s="389"/>
      <c r="D147" s="310">
        <v>100</v>
      </c>
    </row>
    <row r="148" spans="1:4" ht="15" x14ac:dyDescent="0.2">
      <c r="A148" s="2"/>
      <c r="B148" s="40"/>
      <c r="C148" s="311"/>
      <c r="D148" s="311"/>
    </row>
    <row r="149" spans="1:4" ht="13.5" customHeight="1" thickBot="1" x14ac:dyDescent="0.25">
      <c r="A149" s="2"/>
      <c r="B149" s="42"/>
      <c r="C149" s="280"/>
      <c r="D149" s="280"/>
    </row>
    <row r="150" spans="1:4" ht="17" thickBot="1" x14ac:dyDescent="0.25">
      <c r="A150" s="2"/>
      <c r="B150" s="642" t="s">
        <v>384</v>
      </c>
      <c r="C150" s="507" t="s">
        <v>381</v>
      </c>
      <c r="D150" s="636" t="s">
        <v>383</v>
      </c>
    </row>
    <row r="151" spans="1:4" ht="17" thickBot="1" x14ac:dyDescent="0.25">
      <c r="A151" s="2"/>
      <c r="B151" s="643"/>
      <c r="C151" s="10" t="s">
        <v>382</v>
      </c>
      <c r="D151" s="637"/>
    </row>
    <row r="152" spans="1:4" ht="24.75" customHeight="1" x14ac:dyDescent="0.2">
      <c r="A152" s="2"/>
      <c r="B152" s="508" t="s">
        <v>265</v>
      </c>
      <c r="C152" s="390">
        <f>'RELACIÓN VEHICULOS'!K22</f>
        <v>657500000</v>
      </c>
      <c r="D152" s="509"/>
    </row>
    <row r="153" spans="1:4" ht="11.25" customHeight="1" x14ac:dyDescent="0.2">
      <c r="A153" s="2"/>
      <c r="B153" s="510"/>
      <c r="C153" s="362"/>
      <c r="D153" s="511"/>
    </row>
    <row r="154" spans="1:4" ht="32" x14ac:dyDescent="0.2">
      <c r="A154" s="2"/>
      <c r="B154" s="512" t="s">
        <v>396</v>
      </c>
      <c r="C154" s="363"/>
      <c r="D154" s="513" t="s">
        <v>275</v>
      </c>
    </row>
    <row r="155" spans="1:4" ht="15" x14ac:dyDescent="0.2">
      <c r="A155" s="2"/>
      <c r="B155" s="514"/>
      <c r="C155" s="363"/>
      <c r="D155" s="515"/>
    </row>
    <row r="156" spans="1:4" ht="18" customHeight="1" x14ac:dyDescent="0.2">
      <c r="A156" s="2"/>
      <c r="B156" s="516" t="s">
        <v>33</v>
      </c>
      <c r="C156" s="18"/>
      <c r="D156" s="517"/>
    </row>
    <row r="157" spans="1:4" ht="36.75" customHeight="1" x14ac:dyDescent="0.15">
      <c r="A157" s="2"/>
      <c r="B157" s="518" t="s">
        <v>43</v>
      </c>
      <c r="C157" s="391"/>
      <c r="D157" s="519">
        <v>50</v>
      </c>
    </row>
    <row r="158" spans="1:4" ht="63" customHeight="1" x14ac:dyDescent="0.15">
      <c r="A158" s="2"/>
      <c r="B158" s="520" t="s">
        <v>303</v>
      </c>
      <c r="C158" s="392"/>
      <c r="D158" s="521"/>
    </row>
    <row r="159" spans="1:4" ht="18" customHeight="1" x14ac:dyDescent="0.2">
      <c r="A159" s="2"/>
      <c r="B159" s="522" t="s">
        <v>44</v>
      </c>
      <c r="C159" s="109"/>
      <c r="D159" s="523">
        <v>20</v>
      </c>
    </row>
    <row r="160" spans="1:4" ht="18" customHeight="1" x14ac:dyDescent="0.2">
      <c r="A160" s="2"/>
      <c r="B160" s="522" t="s">
        <v>45</v>
      </c>
      <c r="C160" s="109"/>
      <c r="D160" s="523">
        <v>20</v>
      </c>
    </row>
    <row r="161" spans="1:4" ht="18" customHeight="1" x14ac:dyDescent="0.2">
      <c r="A161" s="2"/>
      <c r="B161" s="522" t="s">
        <v>46</v>
      </c>
      <c r="C161" s="109"/>
      <c r="D161" s="523">
        <v>20</v>
      </c>
    </row>
    <row r="162" spans="1:4" ht="18" customHeight="1" x14ac:dyDescent="0.2">
      <c r="A162" s="2"/>
      <c r="B162" s="522" t="s">
        <v>47</v>
      </c>
      <c r="C162" s="109"/>
      <c r="D162" s="523">
        <v>15</v>
      </c>
    </row>
    <row r="163" spans="1:4" ht="18" customHeight="1" x14ac:dyDescent="0.2">
      <c r="A163" s="2"/>
      <c r="B163" s="522" t="s">
        <v>48</v>
      </c>
      <c r="C163" s="109"/>
      <c r="D163" s="523">
        <v>15</v>
      </c>
    </row>
    <row r="164" spans="1:4" ht="18" customHeight="1" x14ac:dyDescent="0.2">
      <c r="A164" s="2"/>
      <c r="B164" s="522" t="s">
        <v>49</v>
      </c>
      <c r="C164" s="109"/>
      <c r="D164" s="523">
        <v>15</v>
      </c>
    </row>
    <row r="165" spans="1:4" ht="18" customHeight="1" x14ac:dyDescent="0.2">
      <c r="A165" s="2"/>
      <c r="B165" s="524" t="s">
        <v>362</v>
      </c>
      <c r="C165" s="109"/>
      <c r="D165" s="523">
        <v>20</v>
      </c>
    </row>
    <row r="166" spans="1:4" ht="18" customHeight="1" x14ac:dyDescent="0.2">
      <c r="A166" s="2"/>
      <c r="B166" s="522" t="s">
        <v>50</v>
      </c>
      <c r="C166" s="109"/>
      <c r="D166" s="523">
        <v>20</v>
      </c>
    </row>
    <row r="167" spans="1:4" ht="74.25" customHeight="1" x14ac:dyDescent="0.15">
      <c r="A167" s="2"/>
      <c r="B167" s="525" t="s">
        <v>51</v>
      </c>
      <c r="C167" s="393">
        <v>1200000</v>
      </c>
      <c r="D167" s="526">
        <v>25</v>
      </c>
    </row>
    <row r="168" spans="1:4" ht="70.5" customHeight="1" x14ac:dyDescent="0.15">
      <c r="A168" s="2"/>
      <c r="B168" s="525" t="s">
        <v>52</v>
      </c>
      <c r="C168" s="393">
        <v>1200000</v>
      </c>
      <c r="D168" s="526">
        <v>25</v>
      </c>
    </row>
    <row r="169" spans="1:4" ht="16" x14ac:dyDescent="0.15">
      <c r="A169" s="2"/>
      <c r="B169" s="527" t="s">
        <v>53</v>
      </c>
      <c r="C169" s="380"/>
      <c r="D169" s="528">
        <v>25</v>
      </c>
    </row>
    <row r="170" spans="1:4" ht="63.75" customHeight="1" x14ac:dyDescent="0.2">
      <c r="A170" s="2"/>
      <c r="B170" s="529" t="s">
        <v>898</v>
      </c>
      <c r="C170" s="394"/>
      <c r="D170" s="530">
        <v>15</v>
      </c>
    </row>
    <row r="171" spans="1:4" ht="48.75" customHeight="1" x14ac:dyDescent="0.2">
      <c r="A171" s="2"/>
      <c r="B171" s="531" t="s">
        <v>371</v>
      </c>
      <c r="C171" s="109"/>
      <c r="D171" s="523">
        <v>15</v>
      </c>
    </row>
    <row r="172" spans="1:4" ht="15" x14ac:dyDescent="0.2">
      <c r="A172" s="2"/>
      <c r="B172" s="532"/>
      <c r="C172" s="397"/>
      <c r="D172" s="523"/>
    </row>
    <row r="173" spans="1:4" ht="21.75" customHeight="1" x14ac:dyDescent="0.15">
      <c r="A173" s="2"/>
      <c r="B173" s="533" t="s">
        <v>34</v>
      </c>
      <c r="C173" s="398"/>
      <c r="D173" s="534">
        <f>SUM(D157:D172)</f>
        <v>300</v>
      </c>
    </row>
    <row r="174" spans="1:4" ht="15" x14ac:dyDescent="0.2">
      <c r="A174" s="2"/>
      <c r="B174" s="535" t="s">
        <v>6</v>
      </c>
      <c r="C174" s="182"/>
      <c r="D174" s="646" t="s">
        <v>8</v>
      </c>
    </row>
    <row r="175" spans="1:4" ht="15" x14ac:dyDescent="0.2">
      <c r="A175" s="2"/>
      <c r="B175" s="536" t="s">
        <v>377</v>
      </c>
      <c r="C175" s="183"/>
      <c r="D175" s="647"/>
    </row>
    <row r="176" spans="1:4" ht="18" customHeight="1" x14ac:dyDescent="0.2">
      <c r="A176" s="2"/>
      <c r="B176" s="537" t="s">
        <v>899</v>
      </c>
      <c r="C176" s="467">
        <v>200000000</v>
      </c>
      <c r="D176" s="523">
        <v>10</v>
      </c>
    </row>
    <row r="177" spans="1:4" ht="18" customHeight="1" x14ac:dyDescent="0.2">
      <c r="A177" s="2"/>
      <c r="B177" s="537" t="s">
        <v>900</v>
      </c>
      <c r="C177" s="467">
        <v>50000000</v>
      </c>
      <c r="D177" s="523">
        <v>10</v>
      </c>
    </row>
    <row r="178" spans="1:4" ht="40.5" customHeight="1" x14ac:dyDescent="0.15">
      <c r="A178" s="2"/>
      <c r="B178" s="538" t="s">
        <v>902</v>
      </c>
      <c r="C178" s="380"/>
      <c r="D178" s="539">
        <v>10</v>
      </c>
    </row>
    <row r="179" spans="1:4" ht="18" customHeight="1" x14ac:dyDescent="0.2">
      <c r="A179" s="2"/>
      <c r="B179" s="540" t="s">
        <v>903</v>
      </c>
      <c r="C179" s="109"/>
      <c r="D179" s="523">
        <v>10</v>
      </c>
    </row>
    <row r="180" spans="1:4" ht="30" customHeight="1" x14ac:dyDescent="0.2">
      <c r="A180" s="2"/>
      <c r="B180" s="541" t="s">
        <v>904</v>
      </c>
      <c r="C180" s="394"/>
      <c r="D180" s="530">
        <v>10</v>
      </c>
    </row>
    <row r="181" spans="1:4" ht="18" customHeight="1" x14ac:dyDescent="0.2">
      <c r="A181" s="2"/>
      <c r="B181" s="542" t="s">
        <v>905</v>
      </c>
      <c r="C181" s="109"/>
      <c r="D181" s="523">
        <v>10</v>
      </c>
    </row>
    <row r="182" spans="1:4" ht="18" customHeight="1" x14ac:dyDescent="0.2">
      <c r="A182" s="2"/>
      <c r="B182" s="543" t="s">
        <v>906</v>
      </c>
      <c r="C182" s="109"/>
      <c r="D182" s="523">
        <v>10</v>
      </c>
    </row>
    <row r="183" spans="1:4" ht="18" customHeight="1" x14ac:dyDescent="0.2">
      <c r="A183" s="2"/>
      <c r="B183" s="544" t="s">
        <v>863</v>
      </c>
      <c r="C183" s="109"/>
      <c r="D183" s="523">
        <v>10</v>
      </c>
    </row>
    <row r="184" spans="1:4" ht="18" customHeight="1" x14ac:dyDescent="0.2">
      <c r="A184" s="2"/>
      <c r="B184" s="545" t="s">
        <v>864</v>
      </c>
      <c r="C184" s="109"/>
      <c r="D184" s="523">
        <v>10</v>
      </c>
    </row>
    <row r="185" spans="1:4" ht="18" customHeight="1" x14ac:dyDescent="0.2">
      <c r="A185" s="2"/>
      <c r="B185" s="545" t="s">
        <v>907</v>
      </c>
      <c r="C185" s="109"/>
      <c r="D185" s="523">
        <v>10</v>
      </c>
    </row>
    <row r="186" spans="1:4" ht="18" customHeight="1" x14ac:dyDescent="0.2">
      <c r="A186" s="2"/>
      <c r="B186" s="545" t="s">
        <v>909</v>
      </c>
      <c r="C186" s="109"/>
      <c r="D186" s="523">
        <v>10</v>
      </c>
    </row>
    <row r="187" spans="1:4" ht="18" customHeight="1" x14ac:dyDescent="0.2">
      <c r="A187" s="2"/>
      <c r="B187" s="546" t="s">
        <v>908</v>
      </c>
      <c r="C187" s="109"/>
      <c r="D187" s="523">
        <v>10</v>
      </c>
    </row>
    <row r="188" spans="1:4" ht="18" customHeight="1" x14ac:dyDescent="0.2">
      <c r="A188" s="2"/>
      <c r="B188" s="545" t="s">
        <v>876</v>
      </c>
      <c r="C188" s="109"/>
      <c r="D188" s="523">
        <v>10</v>
      </c>
    </row>
    <row r="189" spans="1:4" ht="18" customHeight="1" x14ac:dyDescent="0.2">
      <c r="A189" s="2"/>
      <c r="B189" s="546" t="s">
        <v>843</v>
      </c>
      <c r="C189" s="109"/>
      <c r="D189" s="523">
        <v>10</v>
      </c>
    </row>
    <row r="190" spans="1:4" ht="18" customHeight="1" x14ac:dyDescent="0.2">
      <c r="A190" s="2"/>
      <c r="B190" s="545" t="s">
        <v>877</v>
      </c>
      <c r="C190" s="109"/>
      <c r="D190" s="523">
        <v>10</v>
      </c>
    </row>
    <row r="191" spans="1:4" ht="18" customHeight="1" x14ac:dyDescent="0.2">
      <c r="A191" s="2"/>
      <c r="B191" s="545" t="s">
        <v>849</v>
      </c>
      <c r="C191" s="109"/>
      <c r="D191" s="523">
        <v>10</v>
      </c>
    </row>
    <row r="192" spans="1:4" ht="18" customHeight="1" x14ac:dyDescent="0.2">
      <c r="A192" s="2"/>
      <c r="B192" s="546" t="s">
        <v>910</v>
      </c>
      <c r="C192" s="109"/>
      <c r="D192" s="523">
        <v>10</v>
      </c>
    </row>
    <row r="193" spans="1:4" ht="18" customHeight="1" x14ac:dyDescent="0.2">
      <c r="A193" s="2"/>
      <c r="B193" s="547" t="s">
        <v>911</v>
      </c>
      <c r="C193" s="109"/>
      <c r="D193" s="523">
        <v>10</v>
      </c>
    </row>
    <row r="194" spans="1:4" ht="30.75" customHeight="1" x14ac:dyDescent="0.2">
      <c r="A194" s="2"/>
      <c r="B194" s="548" t="s">
        <v>912</v>
      </c>
      <c r="C194" s="109"/>
      <c r="D194" s="523">
        <v>15</v>
      </c>
    </row>
    <row r="195" spans="1:4" ht="38.25" customHeight="1" x14ac:dyDescent="0.2">
      <c r="A195" s="2"/>
      <c r="B195" s="549" t="s">
        <v>913</v>
      </c>
      <c r="C195" s="394"/>
      <c r="D195" s="530">
        <v>15</v>
      </c>
    </row>
    <row r="196" spans="1:4" ht="18.75" customHeight="1" x14ac:dyDescent="0.2">
      <c r="A196" s="2"/>
      <c r="B196" s="550" t="s">
        <v>301</v>
      </c>
      <c r="C196" s="395"/>
      <c r="D196" s="551"/>
    </row>
    <row r="197" spans="1:4" ht="123.75" customHeight="1" x14ac:dyDescent="0.2">
      <c r="A197" s="2"/>
      <c r="B197" s="552" t="s">
        <v>300</v>
      </c>
      <c r="C197" s="395"/>
      <c r="D197" s="553">
        <v>80</v>
      </c>
    </row>
    <row r="198" spans="1:4" ht="18" customHeight="1" x14ac:dyDescent="0.2">
      <c r="A198" s="2"/>
      <c r="B198" s="554" t="s">
        <v>34</v>
      </c>
      <c r="C198" s="399"/>
      <c r="D198" s="555">
        <f>SUM(D176:D197)</f>
        <v>290</v>
      </c>
    </row>
    <row r="199" spans="1:4" ht="16" x14ac:dyDescent="0.2">
      <c r="A199" s="2"/>
      <c r="B199" s="556" t="s">
        <v>35</v>
      </c>
      <c r="C199" s="383"/>
      <c r="D199" s="557" t="s">
        <v>8</v>
      </c>
    </row>
    <row r="200" spans="1:4" ht="16" x14ac:dyDescent="0.2">
      <c r="A200" s="2"/>
      <c r="B200" s="558" t="s">
        <v>914</v>
      </c>
      <c r="C200" s="468" t="s">
        <v>56</v>
      </c>
      <c r="D200" s="559"/>
    </row>
    <row r="201" spans="1:4" ht="19" customHeight="1" x14ac:dyDescent="0.2">
      <c r="A201" s="2"/>
      <c r="B201" s="554" t="s">
        <v>34</v>
      </c>
      <c r="C201" s="400"/>
      <c r="D201" s="555">
        <v>300</v>
      </c>
    </row>
    <row r="202" spans="1:4" ht="19" customHeight="1" x14ac:dyDescent="0.15">
      <c r="A202" s="2"/>
      <c r="B202" s="638" t="s">
        <v>285</v>
      </c>
      <c r="C202" s="639"/>
      <c r="D202" s="557" t="s">
        <v>8</v>
      </c>
    </row>
    <row r="203" spans="1:4" ht="19" customHeight="1" x14ac:dyDescent="0.15">
      <c r="A203" s="2"/>
      <c r="B203" s="560"/>
      <c r="C203" s="47"/>
      <c r="D203" s="561">
        <v>100</v>
      </c>
    </row>
    <row r="204" spans="1:4" ht="19" customHeight="1" thickBot="1" x14ac:dyDescent="0.2">
      <c r="A204" s="2"/>
      <c r="B204" s="562" t="s">
        <v>5</v>
      </c>
      <c r="C204" s="563"/>
      <c r="D204" s="564">
        <v>100</v>
      </c>
    </row>
    <row r="205" spans="1:4" ht="29.25" customHeight="1" x14ac:dyDescent="0.2">
      <c r="A205" s="2"/>
      <c r="B205" s="49"/>
      <c r="C205" s="314"/>
      <c r="D205" s="314"/>
    </row>
    <row r="206" spans="1:4" ht="20.25" customHeight="1" thickBot="1" x14ac:dyDescent="0.25">
      <c r="A206" s="2"/>
      <c r="B206" s="633"/>
      <c r="C206" s="633"/>
      <c r="D206" s="633"/>
    </row>
    <row r="207" spans="1:4" ht="17" thickBot="1" x14ac:dyDescent="0.25">
      <c r="A207" s="2"/>
      <c r="B207" s="670" t="s">
        <v>385</v>
      </c>
      <c r="C207" s="8" t="s">
        <v>381</v>
      </c>
      <c r="D207" s="677" t="s">
        <v>383</v>
      </c>
    </row>
    <row r="208" spans="1:4" ht="17" thickBot="1" x14ac:dyDescent="0.25">
      <c r="A208" s="2"/>
      <c r="B208" s="670"/>
      <c r="C208" s="10" t="s">
        <v>382</v>
      </c>
      <c r="D208" s="678"/>
    </row>
    <row r="209" spans="1:4" ht="48" x14ac:dyDescent="0.2">
      <c r="A209" s="2"/>
      <c r="B209" s="469" t="s">
        <v>306</v>
      </c>
      <c r="C209" s="363"/>
      <c r="D209" s="290"/>
    </row>
    <row r="210" spans="1:4" ht="16" x14ac:dyDescent="0.2">
      <c r="A210" s="2"/>
      <c r="B210" s="50" t="s">
        <v>304</v>
      </c>
      <c r="C210" s="402">
        <v>100000000</v>
      </c>
      <c r="D210" s="290"/>
    </row>
    <row r="211" spans="1:4" ht="15" x14ac:dyDescent="0.2">
      <c r="A211" s="2"/>
      <c r="B211" s="51"/>
      <c r="C211" s="403"/>
      <c r="D211" s="290"/>
    </row>
    <row r="212" spans="1:4" ht="18" customHeight="1" x14ac:dyDescent="0.2">
      <c r="A212" s="2"/>
      <c r="B212" s="671" t="s">
        <v>33</v>
      </c>
      <c r="C212" s="672"/>
      <c r="D212" s="43"/>
    </row>
    <row r="213" spans="1:4" ht="18" customHeight="1" x14ac:dyDescent="0.2">
      <c r="A213" s="2"/>
      <c r="B213" s="140" t="s">
        <v>57</v>
      </c>
      <c r="C213" s="404"/>
      <c r="D213" s="295">
        <v>20</v>
      </c>
    </row>
    <row r="214" spans="1:4" ht="18" customHeight="1" x14ac:dyDescent="0.2">
      <c r="A214" s="2"/>
      <c r="B214" s="126" t="s">
        <v>58</v>
      </c>
      <c r="C214" s="405"/>
      <c r="D214" s="296">
        <v>20</v>
      </c>
    </row>
    <row r="215" spans="1:4" ht="18" customHeight="1" x14ac:dyDescent="0.2">
      <c r="A215" s="2"/>
      <c r="B215" s="126" t="s">
        <v>59</v>
      </c>
      <c r="C215" s="405"/>
      <c r="D215" s="296">
        <v>30</v>
      </c>
    </row>
    <row r="216" spans="1:4" ht="18" customHeight="1" x14ac:dyDescent="0.2">
      <c r="A216" s="2"/>
      <c r="B216" s="126" t="s">
        <v>60</v>
      </c>
      <c r="C216" s="405"/>
      <c r="D216" s="296">
        <v>30</v>
      </c>
    </row>
    <row r="217" spans="1:4" ht="18" customHeight="1" x14ac:dyDescent="0.2">
      <c r="A217" s="2"/>
      <c r="B217" s="126" t="s">
        <v>61</v>
      </c>
      <c r="C217" s="405"/>
      <c r="D217" s="296">
        <v>20</v>
      </c>
    </row>
    <row r="218" spans="1:4" ht="18" customHeight="1" x14ac:dyDescent="0.2">
      <c r="A218" s="2"/>
      <c r="B218" s="105" t="s">
        <v>62</v>
      </c>
      <c r="C218" s="405"/>
      <c r="D218" s="296">
        <v>30</v>
      </c>
    </row>
    <row r="219" spans="1:4" ht="18" customHeight="1" x14ac:dyDescent="0.2">
      <c r="A219" s="2"/>
      <c r="B219" s="141" t="s">
        <v>63</v>
      </c>
      <c r="C219" s="405"/>
      <c r="D219" s="296">
        <v>50</v>
      </c>
    </row>
    <row r="220" spans="1:4" ht="18" customHeight="1" x14ac:dyDescent="0.2">
      <c r="A220" s="2"/>
      <c r="B220" s="141" t="s">
        <v>64</v>
      </c>
      <c r="C220" s="405"/>
      <c r="D220" s="296">
        <v>50</v>
      </c>
    </row>
    <row r="221" spans="1:4" ht="18" customHeight="1" x14ac:dyDescent="0.2">
      <c r="A221" s="2"/>
      <c r="B221" s="142" t="s">
        <v>65</v>
      </c>
      <c r="C221" s="406"/>
      <c r="D221" s="315">
        <v>50</v>
      </c>
    </row>
    <row r="222" spans="1:4" ht="18" customHeight="1" x14ac:dyDescent="0.2">
      <c r="A222" s="2"/>
      <c r="B222" s="45" t="s">
        <v>34</v>
      </c>
      <c r="C222" s="400"/>
      <c r="D222" s="316">
        <f>SUM(D213:D221)</f>
        <v>300</v>
      </c>
    </row>
    <row r="223" spans="1:4" ht="15" x14ac:dyDescent="0.2">
      <c r="A223" s="2"/>
      <c r="B223" s="44" t="s">
        <v>6</v>
      </c>
      <c r="C223" s="26"/>
      <c r="D223" s="664" t="s">
        <v>8</v>
      </c>
    </row>
    <row r="224" spans="1:4" ht="15" x14ac:dyDescent="0.2">
      <c r="A224" s="2"/>
      <c r="B224" s="27" t="s">
        <v>377</v>
      </c>
      <c r="C224" s="28"/>
      <c r="D224" s="645"/>
    </row>
    <row r="225" spans="1:4" ht="15" x14ac:dyDescent="0.2">
      <c r="A225" s="2"/>
      <c r="B225" s="140" t="s">
        <v>241</v>
      </c>
      <c r="C225" s="378"/>
      <c r="D225" s="295">
        <v>15</v>
      </c>
    </row>
    <row r="226" spans="1:4" ht="15" x14ac:dyDescent="0.2">
      <c r="A226" s="2"/>
      <c r="B226" s="106" t="s">
        <v>915</v>
      </c>
      <c r="C226" s="109"/>
      <c r="D226" s="296">
        <v>25</v>
      </c>
    </row>
    <row r="227" spans="1:4" ht="15" x14ac:dyDescent="0.2">
      <c r="A227" s="2"/>
      <c r="B227" s="106" t="s">
        <v>916</v>
      </c>
      <c r="C227" s="109"/>
      <c r="D227" s="296">
        <v>15</v>
      </c>
    </row>
    <row r="228" spans="1:4" ht="15" x14ac:dyDescent="0.2">
      <c r="A228" s="2"/>
      <c r="B228" s="366" t="s">
        <v>917</v>
      </c>
      <c r="C228" s="109"/>
      <c r="D228" s="296">
        <v>25</v>
      </c>
    </row>
    <row r="229" spans="1:4" ht="16" x14ac:dyDescent="0.2">
      <c r="A229" s="2"/>
      <c r="B229" s="108" t="s">
        <v>918</v>
      </c>
      <c r="C229" s="109"/>
      <c r="D229" s="296">
        <v>35</v>
      </c>
    </row>
    <row r="230" spans="1:4" ht="16" x14ac:dyDescent="0.2">
      <c r="A230" s="2"/>
      <c r="B230" s="108" t="s">
        <v>919</v>
      </c>
      <c r="C230" s="143">
        <v>1</v>
      </c>
      <c r="D230" s="317" t="s">
        <v>275</v>
      </c>
    </row>
    <row r="231" spans="1:4" ht="15" x14ac:dyDescent="0.2">
      <c r="A231" s="2"/>
      <c r="B231" s="106" t="s">
        <v>920</v>
      </c>
      <c r="C231" s="109"/>
      <c r="D231" s="296">
        <v>10</v>
      </c>
    </row>
    <row r="232" spans="1:4" ht="15" x14ac:dyDescent="0.2">
      <c r="A232" s="2"/>
      <c r="B232" s="144" t="s">
        <v>921</v>
      </c>
      <c r="C232" s="109"/>
      <c r="D232" s="296">
        <v>10</v>
      </c>
    </row>
    <row r="233" spans="1:4" ht="15" x14ac:dyDescent="0.2">
      <c r="A233" s="2"/>
      <c r="B233" s="106" t="s">
        <v>922</v>
      </c>
      <c r="C233" s="109"/>
      <c r="D233" s="296">
        <v>10</v>
      </c>
    </row>
    <row r="234" spans="1:4" ht="15" x14ac:dyDescent="0.2">
      <c r="A234" s="2"/>
      <c r="B234" s="106" t="s">
        <v>923</v>
      </c>
      <c r="C234" s="109"/>
      <c r="D234" s="296">
        <v>10</v>
      </c>
    </row>
    <row r="235" spans="1:4" ht="15" x14ac:dyDescent="0.2">
      <c r="A235" s="2"/>
      <c r="B235" s="106" t="s">
        <v>924</v>
      </c>
      <c r="C235" s="109"/>
      <c r="D235" s="296">
        <v>10</v>
      </c>
    </row>
    <row r="236" spans="1:4" ht="15" x14ac:dyDescent="0.2">
      <c r="A236" s="2"/>
      <c r="B236" s="106" t="s">
        <v>877</v>
      </c>
      <c r="C236" s="109"/>
      <c r="D236" s="296">
        <v>10</v>
      </c>
    </row>
    <row r="237" spans="1:4" ht="16" x14ac:dyDescent="0.2">
      <c r="A237" s="2"/>
      <c r="B237" s="106" t="s">
        <v>925</v>
      </c>
      <c r="C237" s="143">
        <v>1</v>
      </c>
      <c r="D237" s="317" t="s">
        <v>275</v>
      </c>
    </row>
    <row r="238" spans="1:4" ht="15" x14ac:dyDescent="0.2">
      <c r="A238" s="2"/>
      <c r="B238" s="106" t="s">
        <v>926</v>
      </c>
      <c r="C238" s="109" t="s">
        <v>305</v>
      </c>
      <c r="D238" s="296">
        <v>35</v>
      </c>
    </row>
    <row r="239" spans="1:4" ht="18" customHeight="1" x14ac:dyDescent="0.2">
      <c r="A239" s="2"/>
      <c r="B239" s="369" t="s">
        <v>927</v>
      </c>
      <c r="C239" s="109"/>
      <c r="D239" s="296">
        <v>30</v>
      </c>
    </row>
    <row r="240" spans="1:4" ht="17.25" customHeight="1" x14ac:dyDescent="0.2">
      <c r="A240" s="2"/>
      <c r="B240" s="110" t="s">
        <v>892</v>
      </c>
      <c r="C240" s="109"/>
      <c r="D240" s="296">
        <v>15</v>
      </c>
    </row>
    <row r="241" spans="1:24" ht="15.75" customHeight="1" x14ac:dyDescent="0.2">
      <c r="A241" s="2"/>
      <c r="B241" s="145" t="s">
        <v>928</v>
      </c>
      <c r="C241" s="407"/>
      <c r="D241" s="315">
        <v>15</v>
      </c>
    </row>
    <row r="242" spans="1:24" ht="17.25" customHeight="1" x14ac:dyDescent="0.2">
      <c r="A242" s="2"/>
      <c r="B242" s="45" t="s">
        <v>34</v>
      </c>
      <c r="C242" s="400"/>
      <c r="D242" s="316">
        <f>SUM(D225:D241)</f>
        <v>270</v>
      </c>
    </row>
    <row r="243" spans="1:24" ht="16" x14ac:dyDescent="0.2">
      <c r="A243" s="2"/>
      <c r="B243" s="32" t="s">
        <v>35</v>
      </c>
      <c r="C243" s="383"/>
      <c r="D243" s="33" t="s">
        <v>8</v>
      </c>
    </row>
    <row r="244" spans="1:24" ht="48" x14ac:dyDescent="0.2">
      <c r="A244" s="2"/>
      <c r="B244" s="20" t="s">
        <v>395</v>
      </c>
      <c r="C244" s="382"/>
      <c r="D244" s="294"/>
      <c r="E244" s="2"/>
      <c r="F244" s="2"/>
      <c r="G244" s="2"/>
      <c r="H244" s="2"/>
      <c r="I244" s="2"/>
      <c r="J244" s="2"/>
      <c r="K244" s="2"/>
      <c r="L244" s="2"/>
      <c r="M244" s="2"/>
      <c r="N244" s="2"/>
      <c r="O244" s="2"/>
      <c r="P244" s="2"/>
      <c r="Q244" s="2"/>
      <c r="R244" s="2"/>
      <c r="S244" s="2"/>
      <c r="T244" s="6"/>
      <c r="U244" s="5"/>
      <c r="V244" s="2"/>
      <c r="W244" s="4" t="s">
        <v>66</v>
      </c>
      <c r="X244" s="3"/>
    </row>
    <row r="245" spans="1:24" ht="16" x14ac:dyDescent="0.2">
      <c r="A245" s="2"/>
      <c r="B245" s="146" t="s">
        <v>307</v>
      </c>
      <c r="C245" s="408" t="s">
        <v>308</v>
      </c>
      <c r="D245" s="318">
        <v>150</v>
      </c>
      <c r="E245" s="2"/>
      <c r="F245" s="2"/>
      <c r="G245" s="2"/>
      <c r="H245" s="2"/>
      <c r="I245" s="2"/>
      <c r="J245" s="2"/>
      <c r="K245" s="2"/>
      <c r="L245" s="2"/>
      <c r="M245" s="2"/>
      <c r="N245" s="2"/>
      <c r="O245" s="2"/>
      <c r="P245" s="2"/>
      <c r="Q245" s="2"/>
      <c r="R245" s="2"/>
      <c r="S245" s="2"/>
      <c r="T245" s="6"/>
      <c r="U245" s="5"/>
      <c r="V245" s="2"/>
      <c r="W245" s="4"/>
      <c r="X245" s="3"/>
    </row>
    <row r="246" spans="1:24" ht="32" x14ac:dyDescent="0.2">
      <c r="A246" s="2"/>
      <c r="B246" s="147" t="s">
        <v>55</v>
      </c>
      <c r="C246" s="409" t="s">
        <v>280</v>
      </c>
      <c r="D246" s="318">
        <v>150</v>
      </c>
      <c r="E246" s="2"/>
      <c r="F246" s="2"/>
      <c r="G246" s="2"/>
      <c r="H246" s="2"/>
      <c r="I246" s="2"/>
      <c r="J246" s="2"/>
      <c r="K246" s="2"/>
      <c r="L246" s="2"/>
      <c r="M246" s="2"/>
      <c r="N246" s="2"/>
      <c r="O246" s="2"/>
      <c r="P246" s="2"/>
      <c r="Q246" s="2"/>
      <c r="R246" s="2"/>
      <c r="S246" s="2"/>
      <c r="T246" s="6"/>
      <c r="U246" s="5"/>
      <c r="V246" s="2"/>
      <c r="W246" s="4"/>
      <c r="X246" s="3"/>
    </row>
    <row r="247" spans="1:24" ht="16" x14ac:dyDescent="0.2">
      <c r="A247" s="2"/>
      <c r="B247" s="45" t="s">
        <v>34</v>
      </c>
      <c r="C247" s="400"/>
      <c r="D247" s="316">
        <f>SUM(D245:D246)</f>
        <v>300</v>
      </c>
      <c r="E247" s="2"/>
      <c r="F247" s="2"/>
      <c r="G247" s="2"/>
      <c r="H247" s="2"/>
      <c r="I247" s="2"/>
      <c r="J247" s="2"/>
      <c r="K247" s="2"/>
      <c r="L247" s="2"/>
      <c r="M247" s="2"/>
      <c r="N247" s="2"/>
      <c r="O247" s="2"/>
      <c r="P247" s="2"/>
      <c r="Q247" s="2"/>
      <c r="R247" s="2"/>
      <c r="S247" s="2"/>
      <c r="T247" s="6"/>
      <c r="U247" s="5"/>
      <c r="V247" s="2"/>
      <c r="W247" s="4"/>
      <c r="X247" s="3"/>
    </row>
    <row r="248" spans="1:24" ht="17.25" customHeight="1" x14ac:dyDescent="0.15">
      <c r="A248" s="2"/>
      <c r="B248" s="658" t="s">
        <v>285</v>
      </c>
      <c r="C248" s="639"/>
      <c r="D248" s="33" t="s">
        <v>8</v>
      </c>
      <c r="E248" s="2"/>
      <c r="F248" s="2"/>
      <c r="G248" s="2"/>
      <c r="H248" s="2"/>
      <c r="I248" s="2"/>
      <c r="J248" s="2"/>
      <c r="K248" s="2"/>
      <c r="L248" s="2"/>
      <c r="M248" s="2"/>
      <c r="N248" s="2"/>
      <c r="O248" s="2"/>
      <c r="P248" s="2"/>
      <c r="Q248" s="2"/>
      <c r="R248" s="2"/>
      <c r="S248" s="2"/>
      <c r="T248" s="6"/>
      <c r="U248" s="5"/>
      <c r="V248" s="2"/>
      <c r="W248" s="4"/>
      <c r="X248" s="3"/>
    </row>
    <row r="249" spans="1:24" ht="17.25" customHeight="1" x14ac:dyDescent="0.15">
      <c r="A249" s="2"/>
      <c r="B249" s="46"/>
      <c r="C249" s="47"/>
      <c r="D249" s="319">
        <v>100</v>
      </c>
      <c r="E249" s="2"/>
      <c r="F249" s="2"/>
      <c r="G249" s="2"/>
      <c r="H249" s="2"/>
      <c r="I249" s="2"/>
      <c r="J249" s="2"/>
      <c r="K249" s="2"/>
      <c r="L249" s="2"/>
      <c r="M249" s="2"/>
      <c r="N249" s="2"/>
      <c r="O249" s="2"/>
      <c r="P249" s="2"/>
      <c r="Q249" s="2"/>
      <c r="R249" s="2"/>
      <c r="S249" s="2"/>
      <c r="T249" s="6"/>
      <c r="U249" s="5"/>
      <c r="V249" s="2"/>
      <c r="W249" s="4"/>
      <c r="X249" s="3"/>
    </row>
    <row r="250" spans="1:24" ht="26.25" customHeight="1" thickBot="1" x14ac:dyDescent="0.2">
      <c r="A250" s="2"/>
      <c r="B250" s="48" t="s">
        <v>5</v>
      </c>
      <c r="C250" s="401"/>
      <c r="D250" s="320">
        <v>100</v>
      </c>
      <c r="E250" s="2"/>
      <c r="F250" s="2"/>
      <c r="G250" s="2"/>
      <c r="H250" s="2"/>
      <c r="I250" s="2"/>
      <c r="J250" s="2"/>
      <c r="K250" s="2"/>
      <c r="L250" s="2"/>
      <c r="M250" s="2"/>
      <c r="N250" s="2"/>
      <c r="O250" s="2"/>
      <c r="P250" s="2"/>
      <c r="Q250" s="2"/>
      <c r="R250" s="2"/>
      <c r="S250" s="2"/>
      <c r="T250" s="6"/>
      <c r="U250" s="5"/>
      <c r="V250" s="2"/>
      <c r="W250" s="4"/>
      <c r="X250" s="3"/>
    </row>
    <row r="251" spans="1:24" ht="16" thickBot="1" x14ac:dyDescent="0.25">
      <c r="A251" s="2"/>
      <c r="B251" s="41"/>
      <c r="C251" s="311"/>
      <c r="D251" s="311"/>
      <c r="E251" s="2"/>
      <c r="F251" s="2"/>
      <c r="G251" s="2"/>
      <c r="H251" s="2"/>
      <c r="I251" s="2"/>
      <c r="J251" s="2"/>
      <c r="K251" s="2"/>
      <c r="L251" s="2"/>
      <c r="M251" s="2"/>
      <c r="N251" s="2"/>
      <c r="O251" s="2"/>
      <c r="P251" s="2"/>
      <c r="Q251" s="2"/>
      <c r="R251" s="2"/>
      <c r="S251" s="2"/>
      <c r="T251" s="6"/>
      <c r="U251" s="5"/>
      <c r="V251" s="2"/>
      <c r="W251" s="4"/>
      <c r="X251" s="3"/>
    </row>
    <row r="252" spans="1:24" ht="17.25" customHeight="1" thickBot="1" x14ac:dyDescent="0.25">
      <c r="A252" s="2"/>
      <c r="B252" s="680" t="s">
        <v>386</v>
      </c>
      <c r="C252" s="8" t="s">
        <v>381</v>
      </c>
      <c r="D252" s="640" t="s">
        <v>383</v>
      </c>
    </row>
    <row r="253" spans="1:24" ht="15" customHeight="1" thickTop="1" thickBot="1" x14ac:dyDescent="0.25">
      <c r="A253" s="2"/>
      <c r="B253" s="681"/>
      <c r="C253" s="10" t="s">
        <v>382</v>
      </c>
      <c r="D253" s="679"/>
    </row>
    <row r="254" spans="1:24" ht="17.25" customHeight="1" x14ac:dyDescent="0.2">
      <c r="A254" s="2"/>
      <c r="B254" s="470" t="s">
        <v>68</v>
      </c>
      <c r="C254" s="410"/>
      <c r="D254" s="321"/>
    </row>
    <row r="255" spans="1:24" ht="15" x14ac:dyDescent="0.2">
      <c r="A255" s="2"/>
      <c r="B255" s="15"/>
      <c r="C255" s="363"/>
      <c r="D255" s="290"/>
    </row>
    <row r="256" spans="1:24" ht="15" x14ac:dyDescent="0.2">
      <c r="A256" s="2"/>
      <c r="B256" s="103" t="s">
        <v>946</v>
      </c>
      <c r="C256" s="364">
        <f>'RELACION DE EQUIPO Y MAQUINARIA'!D12</f>
        <v>1611995785</v>
      </c>
      <c r="D256" s="289"/>
    </row>
    <row r="257" spans="1:4" ht="15" x14ac:dyDescent="0.2">
      <c r="A257" s="2"/>
      <c r="B257" s="12" t="s">
        <v>289</v>
      </c>
      <c r="C257" s="411">
        <f>SUM(C255:C256)</f>
        <v>1611995785</v>
      </c>
      <c r="D257" s="290"/>
    </row>
    <row r="258" spans="1:4" ht="15" x14ac:dyDescent="0.2">
      <c r="A258" s="2"/>
      <c r="B258" s="16" t="s">
        <v>288</v>
      </c>
      <c r="C258" s="412">
        <f>C257*7%</f>
        <v>112839704.95000002</v>
      </c>
      <c r="D258" s="290"/>
    </row>
    <row r="259" spans="1:4" ht="15" x14ac:dyDescent="0.2">
      <c r="A259" s="2"/>
      <c r="B259" s="16"/>
      <c r="C259" s="413"/>
      <c r="D259" s="290"/>
    </row>
    <row r="260" spans="1:4" ht="15" x14ac:dyDescent="0.2">
      <c r="A260" s="2"/>
      <c r="B260" s="671" t="s">
        <v>33</v>
      </c>
      <c r="C260" s="672"/>
      <c r="D260" s="43" t="s">
        <v>8</v>
      </c>
    </row>
    <row r="261" spans="1:4" ht="15" x14ac:dyDescent="0.2">
      <c r="A261" s="2"/>
      <c r="B261" s="124" t="s">
        <v>85</v>
      </c>
      <c r="C261" s="378"/>
      <c r="D261" s="292">
        <v>10</v>
      </c>
    </row>
    <row r="262" spans="1:4" ht="15" x14ac:dyDescent="0.2">
      <c r="A262" s="2"/>
      <c r="B262" s="125" t="s">
        <v>363</v>
      </c>
      <c r="C262" s="109"/>
      <c r="D262" s="283">
        <v>10</v>
      </c>
    </row>
    <row r="263" spans="1:4" ht="15" x14ac:dyDescent="0.2">
      <c r="A263" s="2"/>
      <c r="B263" s="126" t="s">
        <v>86</v>
      </c>
      <c r="C263" s="109"/>
      <c r="D263" s="283">
        <v>10</v>
      </c>
    </row>
    <row r="264" spans="1:4" ht="15" x14ac:dyDescent="0.2">
      <c r="A264" s="2"/>
      <c r="B264" s="126" t="s">
        <v>87</v>
      </c>
      <c r="C264" s="109"/>
      <c r="D264" s="283">
        <v>15</v>
      </c>
    </row>
    <row r="265" spans="1:4" ht="15" x14ac:dyDescent="0.2">
      <c r="A265" s="2"/>
      <c r="B265" s="125" t="s">
        <v>364</v>
      </c>
      <c r="C265" s="109"/>
      <c r="D265" s="283">
        <v>15</v>
      </c>
    </row>
    <row r="266" spans="1:4" ht="15" x14ac:dyDescent="0.2">
      <c r="A266" s="2"/>
      <c r="B266" s="126" t="s">
        <v>58</v>
      </c>
      <c r="C266" s="109"/>
      <c r="D266" s="283">
        <v>10</v>
      </c>
    </row>
    <row r="267" spans="1:4" ht="15" x14ac:dyDescent="0.2">
      <c r="A267" s="2"/>
      <c r="B267" s="126" t="s">
        <v>88</v>
      </c>
      <c r="C267" s="109"/>
      <c r="D267" s="322">
        <v>10</v>
      </c>
    </row>
    <row r="268" spans="1:4" ht="15" x14ac:dyDescent="0.2">
      <c r="A268" s="2"/>
      <c r="B268" s="126" t="s">
        <v>89</v>
      </c>
      <c r="C268" s="109"/>
      <c r="D268" s="283">
        <v>15</v>
      </c>
    </row>
    <row r="269" spans="1:4" ht="15" x14ac:dyDescent="0.2">
      <c r="A269" s="2"/>
      <c r="B269" s="126" t="s">
        <v>90</v>
      </c>
      <c r="C269" s="109"/>
      <c r="D269" s="283">
        <v>15</v>
      </c>
    </row>
    <row r="270" spans="1:4" ht="15" x14ac:dyDescent="0.2">
      <c r="A270" s="2"/>
      <c r="B270" s="126" t="s">
        <v>91</v>
      </c>
      <c r="C270" s="109"/>
      <c r="D270" s="296">
        <v>15</v>
      </c>
    </row>
    <row r="271" spans="1:4" ht="15" x14ac:dyDescent="0.2">
      <c r="A271" s="2"/>
      <c r="B271" s="126" t="s">
        <v>92</v>
      </c>
      <c r="C271" s="109"/>
      <c r="D271" s="296">
        <v>10</v>
      </c>
    </row>
    <row r="272" spans="1:4" ht="15" x14ac:dyDescent="0.2">
      <c r="A272" s="2"/>
      <c r="B272" s="126" t="s">
        <v>93</v>
      </c>
      <c r="C272" s="109"/>
      <c r="D272" s="297">
        <v>10</v>
      </c>
    </row>
    <row r="273" spans="1:4" ht="15" x14ac:dyDescent="0.2">
      <c r="A273" s="2"/>
      <c r="B273" s="126" t="s">
        <v>94</v>
      </c>
      <c r="C273" s="109"/>
      <c r="D273" s="296">
        <v>50</v>
      </c>
    </row>
    <row r="274" spans="1:4" ht="15" x14ac:dyDescent="0.2">
      <c r="A274" s="2"/>
      <c r="B274" s="126" t="s">
        <v>95</v>
      </c>
      <c r="C274" s="109"/>
      <c r="D274" s="296">
        <v>15</v>
      </c>
    </row>
    <row r="275" spans="1:4" ht="15" x14ac:dyDescent="0.2">
      <c r="A275" s="2"/>
      <c r="B275" s="126" t="s">
        <v>96</v>
      </c>
      <c r="C275" s="109"/>
      <c r="D275" s="296">
        <v>15</v>
      </c>
    </row>
    <row r="276" spans="1:4" ht="15" x14ac:dyDescent="0.2">
      <c r="A276" s="2"/>
      <c r="B276" s="126" t="s">
        <v>97</v>
      </c>
      <c r="C276" s="109"/>
      <c r="D276" s="296">
        <v>15</v>
      </c>
    </row>
    <row r="277" spans="1:4" ht="15" x14ac:dyDescent="0.2">
      <c r="A277" s="2"/>
      <c r="B277" s="126" t="s">
        <v>98</v>
      </c>
      <c r="C277" s="109"/>
      <c r="D277" s="296">
        <v>15</v>
      </c>
    </row>
    <row r="278" spans="1:4" ht="19.5" customHeight="1" x14ac:dyDescent="0.2">
      <c r="A278" s="2"/>
      <c r="B278" s="127" t="s">
        <v>99</v>
      </c>
      <c r="C278" s="394"/>
      <c r="D278" s="323"/>
    </row>
    <row r="279" spans="1:4" ht="15" x14ac:dyDescent="0.2">
      <c r="A279" s="2"/>
      <c r="B279" s="471" t="s">
        <v>100</v>
      </c>
      <c r="C279" s="395"/>
      <c r="D279" s="324">
        <v>15</v>
      </c>
    </row>
    <row r="280" spans="1:4" ht="15" x14ac:dyDescent="0.2">
      <c r="A280" s="2"/>
      <c r="B280" s="471" t="s">
        <v>101</v>
      </c>
      <c r="C280" s="395"/>
      <c r="D280" s="324"/>
    </row>
    <row r="281" spans="1:4" ht="15" x14ac:dyDescent="0.2">
      <c r="A281" s="2"/>
      <c r="B281" s="471" t="s">
        <v>102</v>
      </c>
      <c r="C281" s="395"/>
      <c r="D281" s="324"/>
    </row>
    <row r="282" spans="1:4" ht="15" x14ac:dyDescent="0.2">
      <c r="A282" s="2"/>
      <c r="B282" s="472" t="s">
        <v>103</v>
      </c>
      <c r="C282" s="396"/>
      <c r="D282" s="325"/>
    </row>
    <row r="283" spans="1:4" ht="15" x14ac:dyDescent="0.2">
      <c r="A283" s="2"/>
      <c r="B283" s="126"/>
      <c r="C283" s="109"/>
      <c r="D283" s="296"/>
    </row>
    <row r="284" spans="1:4" ht="15" x14ac:dyDescent="0.2">
      <c r="A284" s="2"/>
      <c r="B284" s="473" t="s">
        <v>397</v>
      </c>
      <c r="C284" s="394"/>
      <c r="D284" s="323"/>
    </row>
    <row r="285" spans="1:4" ht="15" x14ac:dyDescent="0.2">
      <c r="A285" s="2"/>
      <c r="B285" s="474" t="s">
        <v>104</v>
      </c>
      <c r="C285" s="395"/>
      <c r="D285" s="326">
        <v>15</v>
      </c>
    </row>
    <row r="286" spans="1:4" ht="15" x14ac:dyDescent="0.2">
      <c r="A286" s="2"/>
      <c r="B286" s="475" t="s">
        <v>105</v>
      </c>
      <c r="C286" s="395"/>
      <c r="D286" s="324"/>
    </row>
    <row r="287" spans="1:4" ht="15" x14ac:dyDescent="0.2">
      <c r="A287" s="2"/>
      <c r="B287" s="129"/>
      <c r="C287" s="396"/>
      <c r="D287" s="325"/>
    </row>
    <row r="288" spans="1:4" ht="15" x14ac:dyDescent="0.2">
      <c r="A288" s="2"/>
      <c r="B288" s="473" t="s">
        <v>398</v>
      </c>
      <c r="C288" s="394"/>
      <c r="D288" s="323"/>
    </row>
    <row r="289" spans="1:4" ht="15" x14ac:dyDescent="0.2">
      <c r="A289" s="2"/>
      <c r="B289" s="474" t="s">
        <v>106</v>
      </c>
      <c r="C289" s="395"/>
      <c r="D289" s="326">
        <v>15</v>
      </c>
    </row>
    <row r="290" spans="1:4" ht="18.75" customHeight="1" x14ac:dyDescent="0.2">
      <c r="A290" s="2"/>
      <c r="B290" s="476" t="s">
        <v>107</v>
      </c>
      <c r="C290" s="414"/>
      <c r="D290" s="327"/>
    </row>
    <row r="291" spans="1:4" ht="15" x14ac:dyDescent="0.2">
      <c r="A291" s="2"/>
      <c r="B291" s="52" t="s">
        <v>74</v>
      </c>
      <c r="C291" s="415"/>
      <c r="D291" s="43">
        <f>SUM(D261:D290)</f>
        <v>300</v>
      </c>
    </row>
    <row r="292" spans="1:4" ht="15" x14ac:dyDescent="0.2">
      <c r="A292" s="2"/>
      <c r="B292" s="98" t="s">
        <v>75</v>
      </c>
      <c r="C292" s="416">
        <v>500000000</v>
      </c>
      <c r="D292" s="292">
        <v>30</v>
      </c>
    </row>
    <row r="293" spans="1:4" ht="15" x14ac:dyDescent="0.2">
      <c r="A293" s="2"/>
      <c r="B293" s="99" t="s">
        <v>76</v>
      </c>
      <c r="C293" s="397">
        <v>30000000</v>
      </c>
      <c r="D293" s="283">
        <v>30</v>
      </c>
    </row>
    <row r="294" spans="1:4" ht="15" x14ac:dyDescent="0.2">
      <c r="A294" s="2"/>
      <c r="B294" s="130" t="s">
        <v>78</v>
      </c>
      <c r="C294" s="397">
        <v>50000000</v>
      </c>
      <c r="D294" s="283">
        <v>30</v>
      </c>
    </row>
    <row r="295" spans="1:4" ht="15" x14ac:dyDescent="0.2">
      <c r="A295" s="2"/>
      <c r="B295" s="130" t="s">
        <v>13</v>
      </c>
      <c r="C295" s="397">
        <v>100000000</v>
      </c>
      <c r="D295" s="283">
        <v>20</v>
      </c>
    </row>
    <row r="296" spans="1:4" ht="15" x14ac:dyDescent="0.2">
      <c r="A296" s="2"/>
      <c r="B296" s="130" t="s">
        <v>79</v>
      </c>
      <c r="C296" s="397">
        <v>100000000</v>
      </c>
      <c r="D296" s="283">
        <v>30</v>
      </c>
    </row>
    <row r="297" spans="1:4" ht="15" x14ac:dyDescent="0.2">
      <c r="A297" s="2"/>
      <c r="B297" s="130" t="s">
        <v>14</v>
      </c>
      <c r="C297" s="397">
        <v>50000000</v>
      </c>
      <c r="D297" s="283">
        <v>20</v>
      </c>
    </row>
    <row r="298" spans="1:4" ht="15" x14ac:dyDescent="0.2">
      <c r="A298" s="2"/>
      <c r="B298" s="130" t="s">
        <v>80</v>
      </c>
      <c r="C298" s="397">
        <v>100000000</v>
      </c>
      <c r="D298" s="283">
        <v>40</v>
      </c>
    </row>
    <row r="299" spans="1:4" ht="15" x14ac:dyDescent="0.2">
      <c r="A299" s="2"/>
      <c r="B299" s="130" t="s">
        <v>19</v>
      </c>
      <c r="C299" s="397">
        <v>50000000</v>
      </c>
      <c r="D299" s="283">
        <v>20</v>
      </c>
    </row>
    <row r="300" spans="1:4" ht="15" x14ac:dyDescent="0.2">
      <c r="A300" s="2"/>
      <c r="B300" s="130" t="s">
        <v>81</v>
      </c>
      <c r="C300" s="397">
        <v>50000000</v>
      </c>
      <c r="D300" s="283">
        <v>20</v>
      </c>
    </row>
    <row r="301" spans="1:4" ht="15" x14ac:dyDescent="0.2">
      <c r="A301" s="2"/>
      <c r="B301" s="130" t="s">
        <v>441</v>
      </c>
      <c r="C301" s="397">
        <v>100000000</v>
      </c>
      <c r="D301" s="283">
        <v>20</v>
      </c>
    </row>
    <row r="302" spans="1:4" ht="15" x14ac:dyDescent="0.2">
      <c r="A302" s="2"/>
      <c r="B302" s="131" t="s">
        <v>82</v>
      </c>
      <c r="C302" s="417"/>
      <c r="D302" s="328">
        <v>40</v>
      </c>
    </row>
    <row r="303" spans="1:4" ht="15" x14ac:dyDescent="0.2">
      <c r="A303" s="2"/>
      <c r="B303" s="34" t="s">
        <v>83</v>
      </c>
      <c r="C303" s="363">
        <v>400000</v>
      </c>
      <c r="D303" s="290"/>
    </row>
    <row r="304" spans="1:4" ht="15" x14ac:dyDescent="0.2">
      <c r="A304" s="2"/>
      <c r="B304" s="34" t="s">
        <v>84</v>
      </c>
      <c r="C304" s="363">
        <v>24000000</v>
      </c>
      <c r="D304" s="290"/>
    </row>
    <row r="305" spans="1:4" ht="18.75" customHeight="1" x14ac:dyDescent="0.2">
      <c r="A305" s="2"/>
      <c r="B305" s="45" t="s">
        <v>34</v>
      </c>
      <c r="C305" s="418"/>
      <c r="D305" s="316">
        <f>SUM(D292:D304)</f>
        <v>300</v>
      </c>
    </row>
    <row r="306" spans="1:4" ht="15" x14ac:dyDescent="0.2">
      <c r="A306" s="2"/>
      <c r="B306" s="44" t="s">
        <v>6</v>
      </c>
      <c r="C306" s="26"/>
      <c r="D306" s="664" t="s">
        <v>8</v>
      </c>
    </row>
    <row r="307" spans="1:4" ht="15" x14ac:dyDescent="0.2">
      <c r="A307" s="2"/>
      <c r="B307" s="27" t="s">
        <v>377</v>
      </c>
      <c r="C307" s="28"/>
      <c r="D307" s="645"/>
    </row>
    <row r="308" spans="1:4" ht="15" x14ac:dyDescent="0.2">
      <c r="A308" s="2"/>
      <c r="B308" s="132" t="s">
        <v>905</v>
      </c>
      <c r="C308" s="404"/>
      <c r="D308" s="329">
        <v>10</v>
      </c>
    </row>
    <row r="309" spans="1:4" ht="15" x14ac:dyDescent="0.2">
      <c r="A309" s="2"/>
      <c r="B309" s="133" t="s">
        <v>929</v>
      </c>
      <c r="C309" s="405"/>
      <c r="D309" s="300">
        <v>10</v>
      </c>
    </row>
    <row r="310" spans="1:4" ht="15" x14ac:dyDescent="0.2">
      <c r="A310" s="2"/>
      <c r="B310" s="134" t="s">
        <v>851</v>
      </c>
      <c r="C310" s="405"/>
      <c r="D310" s="300">
        <v>10</v>
      </c>
    </row>
    <row r="311" spans="1:4" ht="15" x14ac:dyDescent="0.2">
      <c r="A311" s="2"/>
      <c r="B311" s="134" t="s">
        <v>930</v>
      </c>
      <c r="C311" s="405"/>
      <c r="D311" s="300"/>
    </row>
    <row r="312" spans="1:4" ht="15" x14ac:dyDescent="0.2">
      <c r="A312" s="2"/>
      <c r="B312" s="134" t="s">
        <v>850</v>
      </c>
      <c r="C312" s="405"/>
      <c r="D312" s="300">
        <v>10</v>
      </c>
    </row>
    <row r="313" spans="1:4" ht="15" x14ac:dyDescent="0.15">
      <c r="A313" s="2"/>
      <c r="B313" s="184" t="s">
        <v>901</v>
      </c>
      <c r="C313" s="419"/>
      <c r="D313" s="301">
        <v>10</v>
      </c>
    </row>
    <row r="314" spans="1:4" ht="15" x14ac:dyDescent="0.2">
      <c r="A314" s="2"/>
      <c r="B314" s="136" t="s">
        <v>931</v>
      </c>
      <c r="C314" s="420"/>
      <c r="D314" s="330">
        <v>10</v>
      </c>
    </row>
    <row r="315" spans="1:4" ht="27" customHeight="1" x14ac:dyDescent="0.15">
      <c r="A315" s="2"/>
      <c r="B315" s="477" t="s">
        <v>932</v>
      </c>
      <c r="C315" s="422"/>
      <c r="D315" s="332">
        <v>10</v>
      </c>
    </row>
    <row r="316" spans="1:4" ht="15" x14ac:dyDescent="0.2">
      <c r="A316" s="2"/>
      <c r="B316" s="134" t="s">
        <v>933</v>
      </c>
      <c r="C316" s="405"/>
      <c r="D316" s="300">
        <v>10</v>
      </c>
    </row>
    <row r="317" spans="1:4" ht="15" x14ac:dyDescent="0.2">
      <c r="A317" s="2"/>
      <c r="B317" s="134" t="s">
        <v>863</v>
      </c>
      <c r="C317" s="405"/>
      <c r="D317" s="300">
        <v>10</v>
      </c>
    </row>
    <row r="318" spans="1:4" ht="15" x14ac:dyDescent="0.2">
      <c r="A318" s="2"/>
      <c r="B318" s="134" t="s">
        <v>864</v>
      </c>
      <c r="C318" s="405"/>
      <c r="D318" s="300">
        <v>10</v>
      </c>
    </row>
    <row r="319" spans="1:4" ht="15" x14ac:dyDescent="0.2">
      <c r="A319" s="2"/>
      <c r="B319" s="134" t="s">
        <v>841</v>
      </c>
      <c r="C319" s="405"/>
      <c r="D319" s="300">
        <v>10</v>
      </c>
    </row>
    <row r="320" spans="1:4" ht="15" x14ac:dyDescent="0.2">
      <c r="A320" s="2"/>
      <c r="B320" s="134" t="s">
        <v>920</v>
      </c>
      <c r="C320" s="405"/>
      <c r="D320" s="300">
        <v>10</v>
      </c>
    </row>
    <row r="321" spans="1:4" ht="15" x14ac:dyDescent="0.2">
      <c r="A321" s="2"/>
      <c r="B321" s="134" t="s">
        <v>840</v>
      </c>
      <c r="C321" s="405"/>
      <c r="D321" s="300">
        <v>10</v>
      </c>
    </row>
    <row r="322" spans="1:4" ht="15" x14ac:dyDescent="0.2">
      <c r="A322" s="2"/>
      <c r="B322" s="134" t="s">
        <v>908</v>
      </c>
      <c r="C322" s="405"/>
      <c r="D322" s="300">
        <v>10</v>
      </c>
    </row>
    <row r="323" spans="1:4" ht="15" x14ac:dyDescent="0.2">
      <c r="A323" s="2"/>
      <c r="B323" s="134" t="s">
        <v>934</v>
      </c>
      <c r="C323" s="405"/>
      <c r="D323" s="300">
        <v>10</v>
      </c>
    </row>
    <row r="324" spans="1:4" ht="15" x14ac:dyDescent="0.2">
      <c r="A324" s="2"/>
      <c r="B324" s="134" t="s">
        <v>935</v>
      </c>
      <c r="C324" s="405"/>
      <c r="D324" s="300">
        <v>10</v>
      </c>
    </row>
    <row r="325" spans="1:4" ht="15" x14ac:dyDescent="0.2">
      <c r="A325" s="2"/>
      <c r="B325" s="134" t="s">
        <v>874</v>
      </c>
      <c r="C325" s="405"/>
      <c r="D325" s="300">
        <v>10</v>
      </c>
    </row>
    <row r="326" spans="1:4" ht="15" x14ac:dyDescent="0.2">
      <c r="A326" s="2"/>
      <c r="B326" s="134" t="s">
        <v>936</v>
      </c>
      <c r="C326" s="405"/>
      <c r="D326" s="300">
        <v>10</v>
      </c>
    </row>
    <row r="327" spans="1:4" ht="15" x14ac:dyDescent="0.2">
      <c r="A327" s="2"/>
      <c r="B327" s="134" t="s">
        <v>937</v>
      </c>
      <c r="C327" s="405"/>
      <c r="D327" s="300">
        <v>10</v>
      </c>
    </row>
    <row r="328" spans="1:4" ht="15" x14ac:dyDescent="0.2">
      <c r="A328" s="2"/>
      <c r="B328" s="134" t="s">
        <v>938</v>
      </c>
      <c r="C328" s="405"/>
      <c r="D328" s="300">
        <v>5</v>
      </c>
    </row>
    <row r="329" spans="1:4" ht="15" x14ac:dyDescent="0.2">
      <c r="A329" s="2"/>
      <c r="B329" s="134" t="s">
        <v>876</v>
      </c>
      <c r="C329" s="405"/>
      <c r="D329" s="300">
        <v>5</v>
      </c>
    </row>
    <row r="330" spans="1:4" ht="15" x14ac:dyDescent="0.2">
      <c r="A330" s="2"/>
      <c r="B330" s="478" t="s">
        <v>939</v>
      </c>
      <c r="C330" s="405"/>
      <c r="D330" s="300">
        <v>15</v>
      </c>
    </row>
    <row r="331" spans="1:4" ht="15" x14ac:dyDescent="0.2">
      <c r="A331" s="2"/>
      <c r="B331" s="134" t="s">
        <v>843</v>
      </c>
      <c r="C331" s="405"/>
      <c r="D331" s="300">
        <v>5</v>
      </c>
    </row>
    <row r="332" spans="1:4" ht="15" x14ac:dyDescent="0.2">
      <c r="A332" s="2"/>
      <c r="B332" s="135" t="s">
        <v>940</v>
      </c>
      <c r="C332" s="405"/>
      <c r="D332" s="302">
        <v>10</v>
      </c>
    </row>
    <row r="333" spans="1:4" ht="15" x14ac:dyDescent="0.2">
      <c r="A333" s="96"/>
      <c r="B333" s="134" t="s">
        <v>941</v>
      </c>
      <c r="C333" s="405"/>
      <c r="D333" s="300">
        <v>10</v>
      </c>
    </row>
    <row r="334" spans="1:4" ht="15" x14ac:dyDescent="0.2">
      <c r="A334" s="2"/>
      <c r="B334" s="134" t="s">
        <v>849</v>
      </c>
      <c r="C334" s="405"/>
      <c r="D334" s="300">
        <v>10</v>
      </c>
    </row>
    <row r="335" spans="1:4" ht="15" x14ac:dyDescent="0.2">
      <c r="A335" s="2"/>
      <c r="B335" s="135" t="s">
        <v>879</v>
      </c>
      <c r="C335" s="405"/>
      <c r="D335" s="300">
        <v>10</v>
      </c>
    </row>
    <row r="336" spans="1:4" ht="15" x14ac:dyDescent="0.2">
      <c r="A336" s="2"/>
      <c r="B336" s="133" t="s">
        <v>942</v>
      </c>
      <c r="C336" s="405"/>
      <c r="D336" s="300">
        <v>5</v>
      </c>
    </row>
    <row r="337" spans="1:4" ht="15" x14ac:dyDescent="0.2">
      <c r="A337" s="2"/>
      <c r="B337" s="134" t="s">
        <v>943</v>
      </c>
      <c r="C337" s="405"/>
      <c r="D337" s="300">
        <v>5</v>
      </c>
    </row>
    <row r="338" spans="1:4" ht="15" x14ac:dyDescent="0.2">
      <c r="A338" s="2"/>
      <c r="B338" s="134" t="s">
        <v>944</v>
      </c>
      <c r="C338" s="405"/>
      <c r="D338" s="300">
        <v>10</v>
      </c>
    </row>
    <row r="339" spans="1:4" ht="21" customHeight="1" x14ac:dyDescent="0.2">
      <c r="A339" s="2"/>
      <c r="B339" s="138" t="s">
        <v>54</v>
      </c>
      <c r="C339" s="420"/>
      <c r="D339" s="330"/>
    </row>
    <row r="340" spans="1:4" ht="32" x14ac:dyDescent="0.2">
      <c r="A340" s="2"/>
      <c r="B340" s="139" t="s">
        <v>299</v>
      </c>
      <c r="C340" s="421"/>
      <c r="D340" s="331"/>
    </row>
    <row r="341" spans="1:4" ht="15" x14ac:dyDescent="0.2">
      <c r="A341" s="2"/>
      <c r="B341" s="53" t="s">
        <v>301</v>
      </c>
      <c r="C341" s="423"/>
      <c r="D341" s="333"/>
    </row>
    <row r="342" spans="1:4" ht="112" x14ac:dyDescent="0.2">
      <c r="A342" s="2"/>
      <c r="B342" s="30" t="s">
        <v>300</v>
      </c>
      <c r="C342" s="423"/>
      <c r="D342" s="334">
        <v>20</v>
      </c>
    </row>
    <row r="343" spans="1:4" ht="19.5" customHeight="1" x14ac:dyDescent="0.2">
      <c r="A343" s="2"/>
      <c r="B343" s="45" t="s">
        <v>34</v>
      </c>
      <c r="C343" s="418"/>
      <c r="D343" s="316">
        <f>SUM(D308:D342)</f>
        <v>300</v>
      </c>
    </row>
    <row r="344" spans="1:4" ht="16" x14ac:dyDescent="0.2">
      <c r="A344" s="2"/>
      <c r="B344" s="32" t="s">
        <v>35</v>
      </c>
      <c r="C344" s="383"/>
      <c r="D344" s="33" t="s">
        <v>8</v>
      </c>
    </row>
    <row r="345" spans="1:4" ht="48" x14ac:dyDescent="0.2">
      <c r="A345" s="2"/>
      <c r="B345" s="20" t="s">
        <v>395</v>
      </c>
      <c r="C345" s="382"/>
      <c r="D345" s="294"/>
    </row>
    <row r="346" spans="1:4" ht="32" x14ac:dyDescent="0.2">
      <c r="A346" s="2"/>
      <c r="B346" s="54" t="s">
        <v>108</v>
      </c>
      <c r="C346" s="424" t="s">
        <v>280</v>
      </c>
      <c r="D346" s="335">
        <v>80</v>
      </c>
    </row>
    <row r="347" spans="1:4" ht="32" x14ac:dyDescent="0.2">
      <c r="A347" s="2"/>
      <c r="B347" s="55" t="s">
        <v>58</v>
      </c>
      <c r="C347" s="425" t="s">
        <v>280</v>
      </c>
      <c r="D347" s="336">
        <v>80</v>
      </c>
    </row>
    <row r="348" spans="1:4" ht="32" x14ac:dyDescent="0.2">
      <c r="A348" s="2"/>
      <c r="B348" s="56" t="s">
        <v>109</v>
      </c>
      <c r="C348" s="425" t="s">
        <v>280</v>
      </c>
      <c r="D348" s="337">
        <v>70</v>
      </c>
    </row>
    <row r="349" spans="1:4" ht="32" x14ac:dyDescent="0.2">
      <c r="A349" s="2"/>
      <c r="B349" s="55" t="s">
        <v>41</v>
      </c>
      <c r="C349" s="425" t="s">
        <v>280</v>
      </c>
      <c r="D349" s="337">
        <v>70</v>
      </c>
    </row>
    <row r="350" spans="1:4" ht="19" customHeight="1" x14ac:dyDescent="0.2">
      <c r="A350" s="2"/>
      <c r="B350" s="45" t="s">
        <v>34</v>
      </c>
      <c r="C350" s="418"/>
      <c r="D350" s="316">
        <f>SUM(D346:D349)</f>
        <v>300</v>
      </c>
    </row>
    <row r="351" spans="1:4" ht="19" customHeight="1" x14ac:dyDescent="0.15">
      <c r="A351" s="2"/>
      <c r="B351" s="658" t="s">
        <v>285</v>
      </c>
      <c r="C351" s="639"/>
      <c r="D351" s="33" t="s">
        <v>8</v>
      </c>
    </row>
    <row r="352" spans="1:4" ht="19" customHeight="1" x14ac:dyDescent="0.15">
      <c r="A352" s="2"/>
      <c r="B352" s="46"/>
      <c r="C352" s="47"/>
      <c r="D352" s="319">
        <v>100</v>
      </c>
    </row>
    <row r="353" spans="1:4" ht="19" customHeight="1" thickBot="1" x14ac:dyDescent="0.2">
      <c r="A353" s="2"/>
      <c r="B353" s="48" t="s">
        <v>5</v>
      </c>
      <c r="C353" s="401"/>
      <c r="D353" s="320">
        <v>100</v>
      </c>
    </row>
    <row r="354" spans="1:4" ht="16" thickBot="1" x14ac:dyDescent="0.25">
      <c r="A354" s="2"/>
      <c r="B354" s="57"/>
      <c r="C354" s="426"/>
      <c r="D354" s="338"/>
    </row>
    <row r="355" spans="1:4" ht="16" x14ac:dyDescent="0.2">
      <c r="A355" s="2"/>
      <c r="B355" s="675" t="s">
        <v>391</v>
      </c>
      <c r="C355" s="507" t="s">
        <v>381</v>
      </c>
      <c r="D355" s="668" t="s">
        <v>383</v>
      </c>
    </row>
    <row r="356" spans="1:4" ht="17" thickBot="1" x14ac:dyDescent="0.25">
      <c r="A356" s="2"/>
      <c r="B356" s="676"/>
      <c r="C356" s="10" t="s">
        <v>382</v>
      </c>
      <c r="D356" s="669"/>
    </row>
    <row r="357" spans="1:4" ht="16" x14ac:dyDescent="0.2">
      <c r="A357" s="2"/>
      <c r="B357" s="568" t="s">
        <v>110</v>
      </c>
      <c r="C357" s="427"/>
      <c r="D357" s="509"/>
    </row>
    <row r="358" spans="1:4" ht="112" x14ac:dyDescent="0.2">
      <c r="A358" s="2"/>
      <c r="B358" s="569" t="s">
        <v>365</v>
      </c>
      <c r="D358" s="570"/>
    </row>
    <row r="359" spans="1:4" ht="16" x14ac:dyDescent="0.2">
      <c r="A359" s="2"/>
      <c r="B359" s="571" t="s">
        <v>309</v>
      </c>
      <c r="C359" s="428"/>
      <c r="D359" s="570"/>
    </row>
    <row r="360" spans="1:4" ht="18.75" customHeight="1" x14ac:dyDescent="0.2">
      <c r="A360" s="2"/>
      <c r="B360" s="572" t="s">
        <v>310</v>
      </c>
      <c r="C360" s="429">
        <v>5000000000</v>
      </c>
      <c r="D360" s="511"/>
    </row>
    <row r="361" spans="1:4" ht="17" x14ac:dyDescent="0.2">
      <c r="A361" s="2"/>
      <c r="B361" s="556" t="s">
        <v>33</v>
      </c>
      <c r="C361" s="58" t="s">
        <v>311</v>
      </c>
      <c r="D361" s="557"/>
    </row>
    <row r="362" spans="1:4" ht="15" x14ac:dyDescent="0.2">
      <c r="A362" s="2"/>
      <c r="B362" s="573" t="s">
        <v>114</v>
      </c>
      <c r="C362" s="430"/>
      <c r="D362" s="574">
        <v>5</v>
      </c>
    </row>
    <row r="363" spans="1:4" ht="15" x14ac:dyDescent="0.2">
      <c r="A363" s="2"/>
      <c r="B363" s="524" t="s">
        <v>316</v>
      </c>
      <c r="C363" s="431" t="s">
        <v>312</v>
      </c>
      <c r="D363" s="523">
        <v>10</v>
      </c>
    </row>
    <row r="364" spans="1:4" ht="15" x14ac:dyDescent="0.2">
      <c r="A364" s="2"/>
      <c r="B364" s="522" t="s">
        <v>116</v>
      </c>
      <c r="C364" s="431"/>
      <c r="D364" s="523">
        <v>10</v>
      </c>
    </row>
    <row r="365" spans="1:4" ht="15" x14ac:dyDescent="0.2">
      <c r="A365" s="2"/>
      <c r="B365" s="524" t="s">
        <v>317</v>
      </c>
      <c r="C365" s="431" t="s">
        <v>312</v>
      </c>
      <c r="D365" s="523">
        <v>15</v>
      </c>
    </row>
    <row r="366" spans="1:4" ht="15" x14ac:dyDescent="0.2">
      <c r="A366" s="2"/>
      <c r="B366" s="522" t="s">
        <v>119</v>
      </c>
      <c r="C366" s="431"/>
      <c r="D366" s="523">
        <v>10</v>
      </c>
    </row>
    <row r="367" spans="1:4" ht="15" x14ac:dyDescent="0.2">
      <c r="A367" s="2"/>
      <c r="B367" s="522" t="s">
        <v>120</v>
      </c>
      <c r="C367" s="431"/>
      <c r="D367" s="523">
        <v>5</v>
      </c>
    </row>
    <row r="368" spans="1:4" ht="15" x14ac:dyDescent="0.2">
      <c r="A368" s="2"/>
      <c r="B368" s="522" t="s">
        <v>121</v>
      </c>
      <c r="C368" s="431"/>
      <c r="D368" s="523">
        <v>5</v>
      </c>
    </row>
    <row r="369" spans="1:4" ht="15" x14ac:dyDescent="0.2">
      <c r="A369" s="2"/>
      <c r="B369" s="524" t="s">
        <v>318</v>
      </c>
      <c r="C369" s="431" t="s">
        <v>313</v>
      </c>
      <c r="D369" s="523">
        <v>10</v>
      </c>
    </row>
    <row r="370" spans="1:4" ht="15" x14ac:dyDescent="0.2">
      <c r="A370" s="2"/>
      <c r="B370" s="522" t="s">
        <v>76</v>
      </c>
      <c r="C370" s="431" t="s">
        <v>314</v>
      </c>
      <c r="D370" s="523">
        <v>10</v>
      </c>
    </row>
    <row r="371" spans="1:4" ht="15" x14ac:dyDescent="0.15">
      <c r="A371" s="2"/>
      <c r="B371" s="525" t="s">
        <v>124</v>
      </c>
      <c r="C371" s="432" t="s">
        <v>315</v>
      </c>
      <c r="D371" s="575">
        <v>15</v>
      </c>
    </row>
    <row r="372" spans="1:4" ht="15" x14ac:dyDescent="0.2">
      <c r="A372" s="2"/>
      <c r="B372" s="522" t="s">
        <v>126</v>
      </c>
      <c r="C372" s="431"/>
      <c r="D372" s="523">
        <v>5</v>
      </c>
    </row>
    <row r="373" spans="1:4" ht="15" x14ac:dyDescent="0.2">
      <c r="A373" s="2"/>
      <c r="B373" s="522" t="s">
        <v>128</v>
      </c>
      <c r="C373" s="431"/>
      <c r="D373" s="523">
        <v>5</v>
      </c>
    </row>
    <row r="374" spans="1:4" ht="15" x14ac:dyDescent="0.2">
      <c r="A374" s="2"/>
      <c r="B374" s="522" t="s">
        <v>129</v>
      </c>
      <c r="C374" s="431"/>
      <c r="D374" s="523">
        <v>5</v>
      </c>
    </row>
    <row r="375" spans="1:4" ht="15" x14ac:dyDescent="0.2">
      <c r="A375" s="2"/>
      <c r="B375" s="524" t="s">
        <v>323</v>
      </c>
      <c r="C375" s="431">
        <v>500</v>
      </c>
      <c r="D375" s="523">
        <v>5</v>
      </c>
    </row>
    <row r="376" spans="1:4" ht="32.25" customHeight="1" x14ac:dyDescent="0.2">
      <c r="A376" s="2"/>
      <c r="B376" s="576" t="s">
        <v>319</v>
      </c>
      <c r="C376" s="431"/>
      <c r="D376" s="539">
        <v>5</v>
      </c>
    </row>
    <row r="377" spans="1:4" ht="15" x14ac:dyDescent="0.2">
      <c r="A377" s="2"/>
      <c r="B377" s="522" t="s">
        <v>131</v>
      </c>
      <c r="C377" s="431"/>
      <c r="D377" s="523">
        <v>5</v>
      </c>
    </row>
    <row r="378" spans="1:4" ht="15" x14ac:dyDescent="0.2">
      <c r="A378" s="2"/>
      <c r="B378" s="522" t="s">
        <v>132</v>
      </c>
      <c r="C378" s="431"/>
      <c r="D378" s="523">
        <v>5</v>
      </c>
    </row>
    <row r="379" spans="1:4" ht="15" x14ac:dyDescent="0.2">
      <c r="A379" s="2"/>
      <c r="B379" s="524" t="s">
        <v>320</v>
      </c>
      <c r="C379" s="431"/>
      <c r="D379" s="523">
        <v>5</v>
      </c>
    </row>
    <row r="380" spans="1:4" ht="15" x14ac:dyDescent="0.2">
      <c r="A380" s="96"/>
      <c r="B380" s="522" t="s">
        <v>443</v>
      </c>
      <c r="C380" s="431"/>
      <c r="D380" s="523">
        <v>5</v>
      </c>
    </row>
    <row r="381" spans="1:4" ht="15" x14ac:dyDescent="0.2">
      <c r="A381" s="96"/>
      <c r="B381" s="524" t="s">
        <v>367</v>
      </c>
      <c r="C381" s="433" t="s">
        <v>446</v>
      </c>
      <c r="D381" s="523">
        <v>35</v>
      </c>
    </row>
    <row r="382" spans="1:4" ht="31.5" customHeight="1" x14ac:dyDescent="0.15">
      <c r="A382" s="2"/>
      <c r="B382" s="577" t="s">
        <v>321</v>
      </c>
      <c r="C382" s="432"/>
      <c r="D382" s="539">
        <v>5</v>
      </c>
    </row>
    <row r="383" spans="1:4" ht="15" x14ac:dyDescent="0.2">
      <c r="A383" s="2"/>
      <c r="B383" s="522" t="s">
        <v>133</v>
      </c>
      <c r="C383" s="431"/>
      <c r="D383" s="523">
        <v>5</v>
      </c>
    </row>
    <row r="384" spans="1:4" ht="15" x14ac:dyDescent="0.2">
      <c r="A384" s="2"/>
      <c r="B384" s="522" t="s">
        <v>134</v>
      </c>
      <c r="C384" s="431"/>
      <c r="D384" s="523">
        <v>5</v>
      </c>
    </row>
    <row r="385" spans="1:4" ht="15" x14ac:dyDescent="0.2">
      <c r="A385" s="2"/>
      <c r="B385" s="522" t="s">
        <v>135</v>
      </c>
      <c r="C385" s="431"/>
      <c r="D385" s="523">
        <v>5</v>
      </c>
    </row>
    <row r="386" spans="1:4" ht="15" x14ac:dyDescent="0.2">
      <c r="A386" s="2"/>
      <c r="B386" s="522" t="s">
        <v>442</v>
      </c>
      <c r="C386" s="431"/>
      <c r="D386" s="523">
        <v>5</v>
      </c>
    </row>
    <row r="387" spans="1:4" ht="15" x14ac:dyDescent="0.2">
      <c r="A387" s="2"/>
      <c r="B387" s="524" t="s">
        <v>366</v>
      </c>
      <c r="C387" s="431"/>
      <c r="D387" s="523">
        <v>30</v>
      </c>
    </row>
    <row r="388" spans="1:4" ht="15" x14ac:dyDescent="0.2">
      <c r="A388" s="2"/>
      <c r="B388" s="522" t="s">
        <v>136</v>
      </c>
      <c r="C388" s="431"/>
      <c r="D388" s="523">
        <v>5</v>
      </c>
    </row>
    <row r="389" spans="1:4" ht="15" x14ac:dyDescent="0.2">
      <c r="A389" s="2"/>
      <c r="B389" s="578" t="s">
        <v>137</v>
      </c>
      <c r="C389" s="434"/>
      <c r="D389" s="530">
        <v>5</v>
      </c>
    </row>
    <row r="390" spans="1:4" ht="15" x14ac:dyDescent="0.2">
      <c r="A390" s="2"/>
      <c r="B390" s="573" t="s">
        <v>138</v>
      </c>
      <c r="C390" s="435"/>
      <c r="D390" s="574"/>
    </row>
    <row r="391" spans="1:4" ht="15" x14ac:dyDescent="0.2">
      <c r="A391" s="2"/>
      <c r="B391" s="524" t="s">
        <v>322</v>
      </c>
      <c r="C391" s="431"/>
      <c r="D391" s="523">
        <v>5</v>
      </c>
    </row>
    <row r="392" spans="1:4" ht="15" x14ac:dyDescent="0.2">
      <c r="A392" s="2"/>
      <c r="B392" s="578" t="s">
        <v>139</v>
      </c>
      <c r="C392" s="434"/>
      <c r="D392" s="530">
        <v>5</v>
      </c>
    </row>
    <row r="393" spans="1:4" ht="15" x14ac:dyDescent="0.2">
      <c r="A393" s="2"/>
      <c r="B393" s="573" t="s">
        <v>140</v>
      </c>
      <c r="C393" s="435"/>
      <c r="D393" s="574" t="s">
        <v>9</v>
      </c>
    </row>
    <row r="394" spans="1:4" ht="15" x14ac:dyDescent="0.2">
      <c r="A394" s="2"/>
      <c r="B394" s="578" t="s">
        <v>141</v>
      </c>
      <c r="C394" s="434"/>
      <c r="D394" s="530">
        <v>5</v>
      </c>
    </row>
    <row r="395" spans="1:4" ht="15" x14ac:dyDescent="0.2">
      <c r="A395" s="2"/>
      <c r="B395" s="573" t="s">
        <v>142</v>
      </c>
      <c r="C395" s="435"/>
      <c r="D395" s="574"/>
    </row>
    <row r="396" spans="1:4" ht="51" customHeight="1" x14ac:dyDescent="0.15">
      <c r="A396" s="2"/>
      <c r="B396" s="579" t="s">
        <v>368</v>
      </c>
      <c r="C396" s="436"/>
      <c r="D396" s="580">
        <v>5</v>
      </c>
    </row>
    <row r="397" spans="1:4" ht="31.5" customHeight="1" x14ac:dyDescent="0.15">
      <c r="A397" s="2"/>
      <c r="B397" s="581" t="s">
        <v>143</v>
      </c>
      <c r="C397" s="437" t="s">
        <v>378</v>
      </c>
      <c r="D397" s="539">
        <v>5</v>
      </c>
    </row>
    <row r="398" spans="1:4" ht="18" customHeight="1" x14ac:dyDescent="0.2">
      <c r="A398" s="2"/>
      <c r="B398" s="578" t="s">
        <v>145</v>
      </c>
      <c r="C398" s="434"/>
      <c r="D398" s="530">
        <v>5</v>
      </c>
    </row>
    <row r="399" spans="1:4" ht="15" x14ac:dyDescent="0.2">
      <c r="A399" s="2"/>
      <c r="B399" s="582" t="s">
        <v>146</v>
      </c>
      <c r="C399" s="438"/>
      <c r="D399" s="551"/>
    </row>
    <row r="400" spans="1:4" ht="15" x14ac:dyDescent="0.2">
      <c r="A400" s="2"/>
      <c r="B400" s="583" t="s">
        <v>147</v>
      </c>
      <c r="C400" s="421"/>
      <c r="D400" s="574"/>
    </row>
    <row r="401" spans="1:4" ht="18" customHeight="1" x14ac:dyDescent="0.2">
      <c r="A401" s="2"/>
      <c r="B401" s="578" t="s">
        <v>148</v>
      </c>
      <c r="C401" s="434"/>
      <c r="D401" s="530">
        <v>5</v>
      </c>
    </row>
    <row r="402" spans="1:4" ht="18" customHeight="1" x14ac:dyDescent="0.2">
      <c r="A402" s="2"/>
      <c r="B402" s="582" t="s">
        <v>149</v>
      </c>
      <c r="C402" s="438"/>
      <c r="D402" s="551"/>
    </row>
    <row r="403" spans="1:4" ht="18" customHeight="1" x14ac:dyDescent="0.2">
      <c r="A403" s="2"/>
      <c r="B403" s="582" t="s">
        <v>150</v>
      </c>
      <c r="C403" s="438"/>
      <c r="D403" s="551"/>
    </row>
    <row r="404" spans="1:4" ht="18" customHeight="1" x14ac:dyDescent="0.2">
      <c r="A404" s="2"/>
      <c r="B404" s="582" t="s">
        <v>151</v>
      </c>
      <c r="C404" s="438"/>
      <c r="D404" s="551"/>
    </row>
    <row r="405" spans="1:4" ht="18" customHeight="1" x14ac:dyDescent="0.2">
      <c r="A405" s="2"/>
      <c r="B405" s="573" t="s">
        <v>152</v>
      </c>
      <c r="C405" s="435"/>
      <c r="D405" s="574"/>
    </row>
    <row r="406" spans="1:4" ht="15" x14ac:dyDescent="0.2">
      <c r="A406" s="2"/>
      <c r="B406" s="522" t="s">
        <v>153</v>
      </c>
      <c r="C406" s="431"/>
      <c r="D406" s="523">
        <v>5</v>
      </c>
    </row>
    <row r="407" spans="1:4" ht="15" x14ac:dyDescent="0.2">
      <c r="A407" s="2"/>
      <c r="B407" s="522"/>
      <c r="C407" s="431"/>
      <c r="D407" s="523"/>
    </row>
    <row r="408" spans="1:4" ht="15" x14ac:dyDescent="0.2">
      <c r="A408" s="2"/>
      <c r="B408" s="584" t="s">
        <v>399</v>
      </c>
      <c r="C408" s="434"/>
      <c r="D408" s="530">
        <v>10</v>
      </c>
    </row>
    <row r="409" spans="1:4" ht="15" x14ac:dyDescent="0.2">
      <c r="A409" s="2"/>
      <c r="B409" s="585" t="s">
        <v>104</v>
      </c>
      <c r="C409" s="438"/>
      <c r="D409" s="551"/>
    </row>
    <row r="410" spans="1:4" ht="15" x14ac:dyDescent="0.2">
      <c r="A410" s="2"/>
      <c r="B410" s="586" t="s">
        <v>105</v>
      </c>
      <c r="C410" s="435"/>
      <c r="D410" s="574"/>
    </row>
    <row r="411" spans="1:4" ht="15" x14ac:dyDescent="0.2">
      <c r="A411" s="2"/>
      <c r="B411" s="584"/>
      <c r="C411" s="434"/>
      <c r="D411" s="530"/>
    </row>
    <row r="412" spans="1:4" ht="15" x14ac:dyDescent="0.2">
      <c r="A412" s="2"/>
      <c r="B412" s="587" t="s">
        <v>400</v>
      </c>
      <c r="C412" s="438"/>
      <c r="D412" s="588">
        <v>10</v>
      </c>
    </row>
    <row r="413" spans="1:4" ht="15" x14ac:dyDescent="0.2">
      <c r="A413" s="2"/>
      <c r="B413" s="585" t="s">
        <v>106</v>
      </c>
      <c r="C413" s="438"/>
      <c r="D413" s="551"/>
    </row>
    <row r="414" spans="1:4" ht="15" x14ac:dyDescent="0.2">
      <c r="A414" s="2"/>
      <c r="B414" s="586" t="s">
        <v>107</v>
      </c>
      <c r="C414" s="435"/>
      <c r="D414" s="574"/>
    </row>
    <row r="415" spans="1:4" ht="48.75" customHeight="1" x14ac:dyDescent="0.2">
      <c r="A415" s="2"/>
      <c r="B415" s="589" t="s">
        <v>401</v>
      </c>
      <c r="C415" s="434"/>
      <c r="D415" s="590" t="s">
        <v>275</v>
      </c>
    </row>
    <row r="416" spans="1:4" ht="8.25" customHeight="1" x14ac:dyDescent="0.2">
      <c r="A416" s="2"/>
      <c r="B416" s="591"/>
      <c r="C416" s="438"/>
      <c r="D416" s="551"/>
    </row>
    <row r="417" spans="1:4" ht="15" x14ac:dyDescent="0.2">
      <c r="A417" s="2"/>
      <c r="B417" s="592" t="s">
        <v>34</v>
      </c>
      <c r="C417" s="439"/>
      <c r="D417" s="593">
        <f>SUM(D362:D416)</f>
        <v>300</v>
      </c>
    </row>
    <row r="418" spans="1:4" ht="15" x14ac:dyDescent="0.2">
      <c r="A418" s="2"/>
      <c r="B418" s="594" t="s">
        <v>6</v>
      </c>
      <c r="C418" s="26"/>
      <c r="D418" s="661" t="s">
        <v>8</v>
      </c>
    </row>
    <row r="419" spans="1:4" ht="15" x14ac:dyDescent="0.2">
      <c r="A419" s="2"/>
      <c r="B419" s="595" t="s">
        <v>377</v>
      </c>
      <c r="C419" s="28"/>
      <c r="D419" s="662"/>
    </row>
    <row r="420" spans="1:4" ht="15" x14ac:dyDescent="0.2">
      <c r="A420" s="2"/>
      <c r="B420" s="596" t="s">
        <v>69</v>
      </c>
      <c r="C420" s="378"/>
      <c r="D420" s="597">
        <v>10</v>
      </c>
    </row>
    <row r="421" spans="1:4" ht="15" x14ac:dyDescent="0.2">
      <c r="A421" s="2"/>
      <c r="B421" s="545" t="s">
        <v>70</v>
      </c>
      <c r="C421" s="109"/>
      <c r="D421" s="598">
        <v>10</v>
      </c>
    </row>
    <row r="422" spans="1:4" ht="15" x14ac:dyDescent="0.2">
      <c r="A422" s="2"/>
      <c r="B422" s="547" t="s">
        <v>327</v>
      </c>
      <c r="C422" s="109" t="s">
        <v>292</v>
      </c>
      <c r="D422" s="598">
        <v>10</v>
      </c>
    </row>
    <row r="423" spans="1:4" ht="32" x14ac:dyDescent="0.2">
      <c r="A423" s="2"/>
      <c r="B423" s="599" t="s">
        <v>324</v>
      </c>
      <c r="C423" s="109"/>
      <c r="D423" s="598">
        <v>10</v>
      </c>
    </row>
    <row r="424" spans="1:4" ht="15" x14ac:dyDescent="0.2">
      <c r="A424" s="2"/>
      <c r="B424" s="545" t="s">
        <v>112</v>
      </c>
      <c r="C424" s="109"/>
      <c r="D424" s="598"/>
    </row>
    <row r="425" spans="1:4" ht="15" x14ac:dyDescent="0.2">
      <c r="A425" s="2"/>
      <c r="B425" s="545" t="s">
        <v>71</v>
      </c>
      <c r="C425" s="109"/>
      <c r="D425" s="598">
        <v>10</v>
      </c>
    </row>
    <row r="426" spans="1:4" ht="15" x14ac:dyDescent="0.2">
      <c r="A426" s="2"/>
      <c r="B426" s="545" t="s">
        <v>72</v>
      </c>
      <c r="C426" s="109"/>
      <c r="D426" s="598">
        <v>10</v>
      </c>
    </row>
    <row r="427" spans="1:4" ht="15" x14ac:dyDescent="0.2">
      <c r="A427" s="2"/>
      <c r="B427" s="545" t="s">
        <v>73</v>
      </c>
      <c r="C427" s="109"/>
      <c r="D427" s="598">
        <v>10</v>
      </c>
    </row>
    <row r="428" spans="1:4" ht="15" x14ac:dyDescent="0.2">
      <c r="A428" s="2"/>
      <c r="B428" s="545" t="s">
        <v>113</v>
      </c>
      <c r="C428" s="109"/>
      <c r="D428" s="598">
        <v>10</v>
      </c>
    </row>
    <row r="429" spans="1:4" ht="15" x14ac:dyDescent="0.2">
      <c r="A429" s="2"/>
      <c r="B429" s="547" t="s">
        <v>325</v>
      </c>
      <c r="C429" s="109"/>
      <c r="D429" s="598">
        <v>10</v>
      </c>
    </row>
    <row r="430" spans="1:4" ht="15" x14ac:dyDescent="0.2">
      <c r="A430" s="2"/>
      <c r="B430" s="545" t="s">
        <v>115</v>
      </c>
      <c r="C430" s="109"/>
      <c r="D430" s="598"/>
    </row>
    <row r="431" spans="1:4" ht="15" x14ac:dyDescent="0.2">
      <c r="A431" s="2"/>
      <c r="B431" s="547" t="s">
        <v>328</v>
      </c>
      <c r="C431" s="109"/>
      <c r="D431" s="598">
        <v>10</v>
      </c>
    </row>
    <row r="432" spans="1:4" ht="15" x14ac:dyDescent="0.2">
      <c r="A432" s="2"/>
      <c r="B432" s="545" t="s">
        <v>117</v>
      </c>
      <c r="C432" s="109" t="s">
        <v>292</v>
      </c>
      <c r="D432" s="598">
        <v>10</v>
      </c>
    </row>
    <row r="433" spans="1:4" ht="15" x14ac:dyDescent="0.2">
      <c r="A433" s="2"/>
      <c r="B433" s="545" t="s">
        <v>118</v>
      </c>
      <c r="C433" s="109"/>
      <c r="D433" s="598">
        <v>20</v>
      </c>
    </row>
    <row r="434" spans="1:4" ht="15" x14ac:dyDescent="0.2">
      <c r="A434" s="2"/>
      <c r="B434" s="545" t="s">
        <v>77</v>
      </c>
      <c r="C434" s="109"/>
      <c r="D434" s="598">
        <v>15</v>
      </c>
    </row>
    <row r="435" spans="1:4" ht="18" customHeight="1" x14ac:dyDescent="0.15">
      <c r="A435" s="2"/>
      <c r="B435" s="600" t="s">
        <v>326</v>
      </c>
      <c r="C435" s="380"/>
      <c r="D435" s="601">
        <v>10</v>
      </c>
    </row>
    <row r="436" spans="1:4" ht="15" x14ac:dyDescent="0.2">
      <c r="A436" s="2"/>
      <c r="B436" s="545" t="s">
        <v>122</v>
      </c>
      <c r="C436" s="109"/>
      <c r="D436" s="598"/>
    </row>
    <row r="437" spans="1:4" ht="15" x14ac:dyDescent="0.2">
      <c r="A437" s="2"/>
      <c r="B437" s="545" t="s">
        <v>123</v>
      </c>
      <c r="C437" s="109"/>
      <c r="D437" s="598">
        <v>10</v>
      </c>
    </row>
    <row r="438" spans="1:4" ht="15" x14ac:dyDescent="0.2">
      <c r="A438" s="2"/>
      <c r="B438" s="545" t="s">
        <v>125</v>
      </c>
      <c r="C438" s="109"/>
      <c r="D438" s="598">
        <v>15</v>
      </c>
    </row>
    <row r="439" spans="1:4" ht="15" x14ac:dyDescent="0.2">
      <c r="A439" s="2"/>
      <c r="B439" s="545" t="s">
        <v>127</v>
      </c>
      <c r="C439" s="109"/>
      <c r="D439" s="598">
        <v>10</v>
      </c>
    </row>
    <row r="440" spans="1:4" ht="15" x14ac:dyDescent="0.2">
      <c r="A440" s="2"/>
      <c r="B440" s="545" t="s">
        <v>24</v>
      </c>
      <c r="C440" s="109"/>
      <c r="D440" s="598">
        <v>10</v>
      </c>
    </row>
    <row r="441" spans="1:4" ht="15" x14ac:dyDescent="0.2">
      <c r="A441" s="2"/>
      <c r="B441" s="532" t="s">
        <v>130</v>
      </c>
      <c r="C441" s="109"/>
      <c r="D441" s="598">
        <v>15</v>
      </c>
    </row>
    <row r="442" spans="1:4" ht="19.5" customHeight="1" x14ac:dyDescent="0.2">
      <c r="A442" s="2"/>
      <c r="B442" s="584" t="s">
        <v>54</v>
      </c>
      <c r="C442" s="394"/>
      <c r="D442" s="602"/>
    </row>
    <row r="443" spans="1:4" ht="32" x14ac:dyDescent="0.2">
      <c r="A443" s="2"/>
      <c r="B443" s="603" t="s">
        <v>299</v>
      </c>
      <c r="C443" s="396"/>
      <c r="D443" s="604"/>
    </row>
    <row r="444" spans="1:4" ht="21" customHeight="1" x14ac:dyDescent="0.2">
      <c r="A444" s="2"/>
      <c r="B444" s="605" t="s">
        <v>301</v>
      </c>
      <c r="C444" s="395"/>
      <c r="D444" s="606"/>
    </row>
    <row r="445" spans="1:4" ht="112" x14ac:dyDescent="0.15">
      <c r="A445" s="2"/>
      <c r="B445" s="607" t="s">
        <v>300</v>
      </c>
      <c r="C445" s="392"/>
      <c r="D445" s="608">
        <v>85</v>
      </c>
    </row>
    <row r="446" spans="1:4" ht="24" customHeight="1" x14ac:dyDescent="0.2">
      <c r="A446" s="2"/>
      <c r="B446" s="609" t="s">
        <v>144</v>
      </c>
      <c r="C446" s="109"/>
      <c r="D446" s="610"/>
    </row>
    <row r="447" spans="1:4" ht="15" x14ac:dyDescent="0.2">
      <c r="A447" s="2"/>
      <c r="B447" s="611" t="s">
        <v>433</v>
      </c>
      <c r="C447" s="109"/>
      <c r="D447" s="610"/>
    </row>
    <row r="448" spans="1:4" ht="15" x14ac:dyDescent="0.2">
      <c r="A448" s="2"/>
      <c r="B448" s="611" t="s">
        <v>434</v>
      </c>
      <c r="C448" s="109"/>
      <c r="D448" s="610"/>
    </row>
    <row r="449" spans="1:4" ht="15" x14ac:dyDescent="0.2">
      <c r="A449" s="2"/>
      <c r="B449" s="611" t="s">
        <v>435</v>
      </c>
      <c r="C449" s="109"/>
      <c r="D449" s="610"/>
    </row>
    <row r="450" spans="1:4" ht="15" x14ac:dyDescent="0.2">
      <c r="A450" s="2"/>
      <c r="B450" s="612" t="s">
        <v>436</v>
      </c>
      <c r="C450" s="394"/>
      <c r="D450" s="602"/>
    </row>
    <row r="451" spans="1:4" ht="15" x14ac:dyDescent="0.2">
      <c r="A451" s="2"/>
      <c r="B451" s="613"/>
      <c r="C451" s="395"/>
      <c r="D451" s="606"/>
    </row>
    <row r="452" spans="1:4" ht="15" x14ac:dyDescent="0.2">
      <c r="A452" s="2"/>
      <c r="B452" s="592" t="s">
        <v>34</v>
      </c>
      <c r="C452" s="439"/>
      <c r="D452" s="593">
        <f>SUM(D420:D451)</f>
        <v>300</v>
      </c>
    </row>
    <row r="453" spans="1:4" ht="16" x14ac:dyDescent="0.2">
      <c r="A453" s="2"/>
      <c r="B453" s="556" t="s">
        <v>35</v>
      </c>
      <c r="C453" s="383"/>
      <c r="D453" s="557" t="s">
        <v>8</v>
      </c>
    </row>
    <row r="454" spans="1:4" ht="63.75" customHeight="1" x14ac:dyDescent="0.2">
      <c r="A454" s="2"/>
      <c r="B454" s="614" t="s">
        <v>395</v>
      </c>
      <c r="C454" s="382"/>
      <c r="D454" s="615"/>
    </row>
    <row r="455" spans="1:4" ht="32" x14ac:dyDescent="0.2">
      <c r="A455" s="2"/>
      <c r="B455" s="616" t="s">
        <v>329</v>
      </c>
      <c r="C455" s="440" t="s">
        <v>330</v>
      </c>
      <c r="D455" s="617">
        <v>100</v>
      </c>
    </row>
    <row r="456" spans="1:4" ht="32" x14ac:dyDescent="0.2">
      <c r="A456" s="2"/>
      <c r="B456" s="618" t="s">
        <v>331</v>
      </c>
      <c r="C456" s="440" t="s">
        <v>330</v>
      </c>
      <c r="D456" s="619">
        <v>100</v>
      </c>
    </row>
    <row r="457" spans="1:4" ht="16" x14ac:dyDescent="0.2">
      <c r="A457" s="2"/>
      <c r="B457" s="620" t="s">
        <v>154</v>
      </c>
      <c r="C457" s="441" t="s">
        <v>67</v>
      </c>
      <c r="D457" s="621">
        <v>100</v>
      </c>
    </row>
    <row r="458" spans="1:4" ht="19" customHeight="1" x14ac:dyDescent="0.2">
      <c r="A458" s="2"/>
      <c r="B458" s="554" t="s">
        <v>34</v>
      </c>
      <c r="C458" s="418"/>
      <c r="D458" s="555">
        <f>SUM(D454:D457)</f>
        <v>300</v>
      </c>
    </row>
    <row r="459" spans="1:4" ht="19" customHeight="1" thickBot="1" x14ac:dyDescent="0.2">
      <c r="A459" s="2"/>
      <c r="B459" s="673" t="s">
        <v>285</v>
      </c>
      <c r="C459" s="674"/>
      <c r="D459" s="622" t="s">
        <v>8</v>
      </c>
    </row>
    <row r="460" spans="1:4" ht="19" customHeight="1" x14ac:dyDescent="0.15">
      <c r="A460" s="2"/>
      <c r="B460" s="565"/>
      <c r="C460" s="566"/>
      <c r="D460" s="567">
        <v>100</v>
      </c>
    </row>
    <row r="461" spans="1:4" ht="19" customHeight="1" thickBot="1" x14ac:dyDescent="0.2">
      <c r="A461" s="2"/>
      <c r="B461" s="185" t="s">
        <v>5</v>
      </c>
      <c r="C461" s="442"/>
      <c r="D461" s="320">
        <v>100</v>
      </c>
    </row>
    <row r="462" spans="1:4" ht="16" x14ac:dyDescent="0.2">
      <c r="A462" s="2"/>
      <c r="B462" s="7" t="s">
        <v>387</v>
      </c>
      <c r="C462" s="8" t="s">
        <v>302</v>
      </c>
      <c r="D462" s="640" t="s">
        <v>8</v>
      </c>
    </row>
    <row r="463" spans="1:4" ht="17" thickBot="1" x14ac:dyDescent="0.25">
      <c r="A463" s="2"/>
      <c r="B463" s="9" t="s">
        <v>388</v>
      </c>
      <c r="C463" s="10" t="s">
        <v>7</v>
      </c>
      <c r="D463" s="665"/>
    </row>
    <row r="464" spans="1:4" ht="15.75" customHeight="1" x14ac:dyDescent="0.2">
      <c r="A464" s="2"/>
      <c r="B464" s="14" t="s">
        <v>332</v>
      </c>
      <c r="C464" s="443"/>
      <c r="D464" s="290"/>
    </row>
    <row r="465" spans="1:4" ht="15" x14ac:dyDescent="0.2">
      <c r="A465" s="2"/>
      <c r="B465" s="663" t="s">
        <v>445</v>
      </c>
      <c r="C465" s="443"/>
      <c r="D465" s="290"/>
    </row>
    <row r="466" spans="1:4" ht="336" customHeight="1" x14ac:dyDescent="0.2">
      <c r="A466" s="2"/>
      <c r="B466" s="663"/>
      <c r="C466" s="443"/>
      <c r="D466" s="290"/>
    </row>
    <row r="467" spans="1:4" ht="21.75" customHeight="1" x14ac:dyDescent="0.2">
      <c r="A467" s="2"/>
      <c r="B467" s="153" t="s">
        <v>309</v>
      </c>
      <c r="C467" s="444">
        <v>2500000000</v>
      </c>
      <c r="D467" s="283"/>
    </row>
    <row r="468" spans="1:4" ht="18.75" customHeight="1" x14ac:dyDescent="0.2">
      <c r="A468" s="2"/>
      <c r="B468" s="154" t="s">
        <v>310</v>
      </c>
      <c r="C468" s="429">
        <v>4000000000</v>
      </c>
      <c r="D468" s="285"/>
    </row>
    <row r="469" spans="1:4" ht="16" x14ac:dyDescent="0.2">
      <c r="A469" s="2"/>
      <c r="B469" s="32" t="s">
        <v>33</v>
      </c>
      <c r="C469" s="58"/>
      <c r="D469" s="33"/>
    </row>
    <row r="470" spans="1:4" ht="18" customHeight="1" x14ac:dyDescent="0.2">
      <c r="A470" s="2"/>
      <c r="B470" s="128" t="s">
        <v>162</v>
      </c>
      <c r="C470" s="430"/>
      <c r="D470" s="325">
        <v>5</v>
      </c>
    </row>
    <row r="471" spans="1:4" ht="32" x14ac:dyDescent="0.2">
      <c r="A471" s="2"/>
      <c r="B471" s="148" t="s">
        <v>164</v>
      </c>
      <c r="C471" s="431"/>
      <c r="D471" s="296">
        <v>20</v>
      </c>
    </row>
    <row r="472" spans="1:4" ht="18" customHeight="1" x14ac:dyDescent="0.2">
      <c r="A472" s="2"/>
      <c r="B472" s="126" t="s">
        <v>166</v>
      </c>
      <c r="C472" s="431"/>
      <c r="D472" s="296">
        <v>15</v>
      </c>
    </row>
    <row r="473" spans="1:4" ht="16" x14ac:dyDescent="0.2">
      <c r="A473" s="2"/>
      <c r="B473" s="148" t="s">
        <v>167</v>
      </c>
      <c r="C473" s="431"/>
      <c r="D473" s="296">
        <v>15</v>
      </c>
    </row>
    <row r="474" spans="1:4" ht="18" customHeight="1" x14ac:dyDescent="0.2">
      <c r="A474" s="2"/>
      <c r="B474" s="126" t="s">
        <v>168</v>
      </c>
      <c r="C474" s="431"/>
      <c r="D474" s="296">
        <v>5</v>
      </c>
    </row>
    <row r="475" spans="1:4" ht="18" customHeight="1" x14ac:dyDescent="0.2">
      <c r="A475" s="2"/>
      <c r="B475" s="126" t="s">
        <v>170</v>
      </c>
      <c r="C475" s="431"/>
      <c r="D475" s="296">
        <v>10</v>
      </c>
    </row>
    <row r="476" spans="1:4" ht="18" customHeight="1" x14ac:dyDescent="0.2">
      <c r="A476" s="2"/>
      <c r="B476" s="126" t="s">
        <v>172</v>
      </c>
      <c r="C476" s="431"/>
      <c r="D476" s="296">
        <v>5</v>
      </c>
    </row>
    <row r="477" spans="1:4" ht="18" customHeight="1" x14ac:dyDescent="0.2">
      <c r="A477" s="2"/>
      <c r="B477" s="126" t="s">
        <v>174</v>
      </c>
      <c r="C477" s="431"/>
      <c r="D477" s="296">
        <v>15</v>
      </c>
    </row>
    <row r="478" spans="1:4" ht="18" customHeight="1" x14ac:dyDescent="0.2">
      <c r="A478" s="2"/>
      <c r="B478" s="126" t="s">
        <v>176</v>
      </c>
      <c r="C478" s="431"/>
      <c r="D478" s="296">
        <v>15</v>
      </c>
    </row>
    <row r="479" spans="1:4" ht="18" customHeight="1" x14ac:dyDescent="0.2">
      <c r="A479" s="2"/>
      <c r="B479" s="126" t="s">
        <v>178</v>
      </c>
      <c r="C479" s="431"/>
      <c r="D479" s="296">
        <v>15</v>
      </c>
    </row>
    <row r="480" spans="1:4" ht="18" customHeight="1" x14ac:dyDescent="0.2">
      <c r="A480" s="2"/>
      <c r="B480" s="126" t="s">
        <v>179</v>
      </c>
      <c r="C480" s="431"/>
      <c r="D480" s="296">
        <v>15</v>
      </c>
    </row>
    <row r="481" spans="1:4" ht="18" customHeight="1" x14ac:dyDescent="0.2">
      <c r="A481" s="2"/>
      <c r="B481" s="126" t="s">
        <v>180</v>
      </c>
      <c r="C481" s="431"/>
      <c r="D481" s="296">
        <v>5</v>
      </c>
    </row>
    <row r="482" spans="1:4" ht="18" customHeight="1" x14ac:dyDescent="0.2">
      <c r="A482" s="2"/>
      <c r="B482" s="126" t="s">
        <v>182</v>
      </c>
      <c r="C482" s="431"/>
      <c r="D482" s="296">
        <v>15</v>
      </c>
    </row>
    <row r="483" spans="1:4" ht="18" customHeight="1" x14ac:dyDescent="0.2">
      <c r="A483" s="2"/>
      <c r="B483" s="126" t="s">
        <v>184</v>
      </c>
      <c r="C483" s="431"/>
      <c r="D483" s="296">
        <v>10</v>
      </c>
    </row>
    <row r="484" spans="1:4" ht="45.75" customHeight="1" x14ac:dyDescent="0.2">
      <c r="A484" s="2"/>
      <c r="B484" s="158" t="s">
        <v>333</v>
      </c>
      <c r="C484" s="431"/>
      <c r="D484" s="296">
        <v>15</v>
      </c>
    </row>
    <row r="485" spans="1:4" ht="20.25" customHeight="1" x14ac:dyDescent="0.2">
      <c r="A485" s="2"/>
      <c r="B485" s="148" t="s">
        <v>188</v>
      </c>
      <c r="C485" s="431"/>
      <c r="D485" s="296">
        <v>10</v>
      </c>
    </row>
    <row r="486" spans="1:4" ht="34.5" customHeight="1" x14ac:dyDescent="0.2">
      <c r="A486" s="2"/>
      <c r="B486" s="148" t="s">
        <v>190</v>
      </c>
      <c r="C486" s="431"/>
      <c r="D486" s="296">
        <v>10</v>
      </c>
    </row>
    <row r="487" spans="1:4" ht="45.75" customHeight="1" x14ac:dyDescent="0.2">
      <c r="A487" s="2"/>
      <c r="B487" s="160" t="s">
        <v>402</v>
      </c>
      <c r="C487" s="445"/>
      <c r="D487" s="340"/>
    </row>
    <row r="488" spans="1:4" ht="20.25" customHeight="1" x14ac:dyDescent="0.2">
      <c r="A488" s="2"/>
      <c r="B488" s="159" t="s">
        <v>336</v>
      </c>
      <c r="C488" s="438"/>
      <c r="D488" s="324"/>
    </row>
    <row r="489" spans="1:4" ht="20.25" customHeight="1" x14ac:dyDescent="0.2">
      <c r="A489" s="2"/>
      <c r="B489" s="60" t="s">
        <v>337</v>
      </c>
      <c r="C489" s="438"/>
      <c r="D489" s="324"/>
    </row>
    <row r="490" spans="1:4" ht="15" customHeight="1" x14ac:dyDescent="0.2">
      <c r="A490" s="2"/>
      <c r="B490" s="61" t="s">
        <v>338</v>
      </c>
      <c r="C490" s="438"/>
      <c r="D490" s="324"/>
    </row>
    <row r="491" spans="1:4" ht="15" customHeight="1" x14ac:dyDescent="0.2">
      <c r="A491" s="2"/>
      <c r="B491" s="61" t="s">
        <v>403</v>
      </c>
      <c r="C491" s="438"/>
      <c r="D491" s="92" t="s">
        <v>275</v>
      </c>
    </row>
    <row r="492" spans="1:4" ht="87.75" customHeight="1" x14ac:dyDescent="0.2">
      <c r="A492" s="2"/>
      <c r="B492" s="62" t="s">
        <v>340</v>
      </c>
      <c r="C492" s="446"/>
      <c r="D492" s="341">
        <v>50</v>
      </c>
    </row>
    <row r="493" spans="1:4" ht="20.25" customHeight="1" x14ac:dyDescent="0.2">
      <c r="A493" s="2"/>
      <c r="B493" s="63" t="s">
        <v>339</v>
      </c>
      <c r="C493" s="438"/>
      <c r="D493" s="324"/>
    </row>
    <row r="494" spans="1:4" ht="20.25" customHeight="1" x14ac:dyDescent="0.2">
      <c r="A494" s="2"/>
      <c r="B494" s="61" t="s">
        <v>338</v>
      </c>
      <c r="C494" s="438"/>
      <c r="D494" s="324"/>
    </row>
    <row r="495" spans="1:4" ht="16" x14ac:dyDescent="0.2">
      <c r="A495" s="2"/>
      <c r="B495" s="187" t="s">
        <v>404</v>
      </c>
      <c r="C495" s="447"/>
      <c r="D495" s="188" t="s">
        <v>275</v>
      </c>
    </row>
    <row r="496" spans="1:4" ht="72" customHeight="1" x14ac:dyDescent="0.2">
      <c r="A496" s="2"/>
      <c r="B496" s="186" t="s">
        <v>340</v>
      </c>
      <c r="C496" s="448"/>
      <c r="D496" s="342">
        <v>50</v>
      </c>
    </row>
    <row r="497" spans="1:4" ht="63.75" customHeight="1" x14ac:dyDescent="0.2">
      <c r="A497" s="2"/>
      <c r="B497" s="64" t="s">
        <v>405</v>
      </c>
      <c r="C497" s="438"/>
      <c r="D497" s="92" t="s">
        <v>275</v>
      </c>
    </row>
    <row r="498" spans="1:4" ht="16" x14ac:dyDescent="0.15">
      <c r="A498" s="2"/>
      <c r="B498" s="65" t="s">
        <v>193</v>
      </c>
      <c r="C498" s="449"/>
      <c r="D498" s="343">
        <f>SUM(D470:D497)</f>
        <v>300</v>
      </c>
    </row>
    <row r="499" spans="1:4" ht="15" x14ac:dyDescent="0.2">
      <c r="A499" s="2"/>
      <c r="B499" s="44" t="s">
        <v>6</v>
      </c>
      <c r="C499" s="26"/>
      <c r="D499" s="664" t="s">
        <v>8</v>
      </c>
    </row>
    <row r="500" spans="1:4" ht="15" x14ac:dyDescent="0.2">
      <c r="A500" s="2"/>
      <c r="B500" s="27" t="s">
        <v>377</v>
      </c>
      <c r="C500" s="28"/>
      <c r="D500" s="645"/>
    </row>
    <row r="501" spans="1:4" ht="32" x14ac:dyDescent="0.2">
      <c r="A501" s="96"/>
      <c r="B501" s="161" t="s">
        <v>444</v>
      </c>
      <c r="C501" s="450"/>
      <c r="D501" s="329">
        <v>10</v>
      </c>
    </row>
    <row r="502" spans="1:4" ht="15" x14ac:dyDescent="0.2">
      <c r="A502" s="2"/>
      <c r="B502" s="155" t="s">
        <v>155</v>
      </c>
      <c r="C502" s="451"/>
      <c r="D502" s="300">
        <v>5</v>
      </c>
    </row>
    <row r="503" spans="1:4" ht="15" x14ac:dyDescent="0.2">
      <c r="A503" s="2"/>
      <c r="B503" s="155" t="s">
        <v>156</v>
      </c>
      <c r="C503" s="451"/>
      <c r="D503" s="300">
        <v>10</v>
      </c>
    </row>
    <row r="504" spans="1:4" ht="15" x14ac:dyDescent="0.2">
      <c r="A504" s="2"/>
      <c r="B504" s="134" t="s">
        <v>157</v>
      </c>
      <c r="C504" s="451"/>
      <c r="D504" s="300">
        <v>10</v>
      </c>
    </row>
    <row r="505" spans="1:4" ht="16" x14ac:dyDescent="0.2">
      <c r="A505" s="2"/>
      <c r="B505" s="162" t="s">
        <v>369</v>
      </c>
      <c r="C505" s="451"/>
      <c r="D505" s="301">
        <v>25</v>
      </c>
    </row>
    <row r="506" spans="1:4" ht="15" x14ac:dyDescent="0.2">
      <c r="A506" s="2"/>
      <c r="B506" s="155" t="s">
        <v>158</v>
      </c>
      <c r="C506" s="451"/>
      <c r="D506" s="302">
        <v>10</v>
      </c>
    </row>
    <row r="507" spans="1:4" ht="15" x14ac:dyDescent="0.2">
      <c r="A507" s="2"/>
      <c r="B507" s="134" t="s">
        <v>159</v>
      </c>
      <c r="C507" s="451"/>
      <c r="D507" s="300">
        <v>30</v>
      </c>
    </row>
    <row r="508" spans="1:4" ht="15" x14ac:dyDescent="0.2">
      <c r="A508" s="2"/>
      <c r="B508" s="155" t="s">
        <v>160</v>
      </c>
      <c r="C508" s="451"/>
      <c r="D508" s="300">
        <v>10</v>
      </c>
    </row>
    <row r="509" spans="1:4" ht="15" x14ac:dyDescent="0.2">
      <c r="A509" s="2"/>
      <c r="B509" s="134" t="s">
        <v>161</v>
      </c>
      <c r="C509" s="451"/>
      <c r="D509" s="300">
        <v>10</v>
      </c>
    </row>
    <row r="510" spans="1:4" ht="15" x14ac:dyDescent="0.2">
      <c r="A510" s="2"/>
      <c r="B510" s="134" t="s">
        <v>163</v>
      </c>
      <c r="C510" s="451"/>
      <c r="D510" s="300">
        <v>5</v>
      </c>
    </row>
    <row r="511" spans="1:4" ht="15" x14ac:dyDescent="0.2">
      <c r="A511" s="2"/>
      <c r="B511" s="134" t="s">
        <v>165</v>
      </c>
      <c r="C511" s="451"/>
      <c r="D511" s="300">
        <v>5</v>
      </c>
    </row>
    <row r="512" spans="1:4" ht="15" x14ac:dyDescent="0.2">
      <c r="A512" s="2"/>
      <c r="B512" s="134" t="s">
        <v>334</v>
      </c>
      <c r="C512" s="451"/>
      <c r="D512" s="163" t="s">
        <v>275</v>
      </c>
    </row>
    <row r="513" spans="1:4" ht="16" x14ac:dyDescent="0.2">
      <c r="A513" s="2"/>
      <c r="B513" s="164" t="s">
        <v>447</v>
      </c>
      <c r="C513" s="451"/>
      <c r="D513" s="163" t="s">
        <v>275</v>
      </c>
    </row>
    <row r="514" spans="1:4" ht="15" x14ac:dyDescent="0.2">
      <c r="A514" s="2"/>
      <c r="B514" s="134" t="s">
        <v>169</v>
      </c>
      <c r="C514" s="451"/>
      <c r="D514" s="300">
        <v>10</v>
      </c>
    </row>
    <row r="515" spans="1:4" ht="15" x14ac:dyDescent="0.2">
      <c r="A515" s="2"/>
      <c r="B515" s="134" t="s">
        <v>171</v>
      </c>
      <c r="C515" s="451"/>
      <c r="D515" s="300">
        <v>10</v>
      </c>
    </row>
    <row r="516" spans="1:4" ht="15" x14ac:dyDescent="0.2">
      <c r="A516" s="2"/>
      <c r="B516" s="134" t="s">
        <v>173</v>
      </c>
      <c r="C516" s="451"/>
      <c r="D516" s="300">
        <v>10</v>
      </c>
    </row>
    <row r="517" spans="1:4" ht="15" x14ac:dyDescent="0.2">
      <c r="A517" s="2"/>
      <c r="B517" s="134" t="s">
        <v>175</v>
      </c>
      <c r="C517" s="451"/>
      <c r="D517" s="300">
        <v>10</v>
      </c>
    </row>
    <row r="518" spans="1:4" ht="15" x14ac:dyDescent="0.2">
      <c r="A518" s="2"/>
      <c r="B518" s="134" t="s">
        <v>177</v>
      </c>
      <c r="C518" s="451"/>
      <c r="D518" s="300">
        <v>10</v>
      </c>
    </row>
    <row r="519" spans="1:4" ht="15" x14ac:dyDescent="0.2">
      <c r="A519" s="2"/>
      <c r="B519" s="134" t="s">
        <v>72</v>
      </c>
      <c r="C519" s="451"/>
      <c r="D519" s="300">
        <v>10</v>
      </c>
    </row>
    <row r="520" spans="1:4" ht="15" x14ac:dyDescent="0.2">
      <c r="A520" s="2"/>
      <c r="B520" s="134" t="s">
        <v>71</v>
      </c>
      <c r="C520" s="451"/>
      <c r="D520" s="300">
        <v>10</v>
      </c>
    </row>
    <row r="521" spans="1:4" ht="15" x14ac:dyDescent="0.2">
      <c r="A521" s="2"/>
      <c r="B521" s="134" t="s">
        <v>181</v>
      </c>
      <c r="C521" s="451"/>
      <c r="D521" s="300">
        <v>10</v>
      </c>
    </row>
    <row r="522" spans="1:4" ht="15" x14ac:dyDescent="0.2">
      <c r="A522" s="2"/>
      <c r="B522" s="134" t="s">
        <v>183</v>
      </c>
      <c r="C522" s="451"/>
      <c r="D522" s="300">
        <v>10</v>
      </c>
    </row>
    <row r="523" spans="1:4" ht="15" x14ac:dyDescent="0.2">
      <c r="A523" s="2"/>
      <c r="B523" s="134" t="s">
        <v>185</v>
      </c>
      <c r="C523" s="451"/>
      <c r="D523" s="302">
        <v>10</v>
      </c>
    </row>
    <row r="524" spans="1:4" ht="15" x14ac:dyDescent="0.2">
      <c r="A524" s="2"/>
      <c r="B524" s="106" t="s">
        <v>186</v>
      </c>
      <c r="C524" s="452"/>
      <c r="D524" s="300">
        <v>10</v>
      </c>
    </row>
    <row r="525" spans="1:4" ht="15" x14ac:dyDescent="0.2">
      <c r="A525" s="2"/>
      <c r="B525" s="106" t="s">
        <v>187</v>
      </c>
      <c r="C525" s="452"/>
      <c r="D525" s="300">
        <v>10</v>
      </c>
    </row>
    <row r="526" spans="1:4" ht="15" x14ac:dyDescent="0.2">
      <c r="A526" s="2"/>
      <c r="B526" s="136" t="s">
        <v>111</v>
      </c>
      <c r="C526" s="453"/>
      <c r="D526" s="330">
        <v>15</v>
      </c>
    </row>
    <row r="527" spans="1:4" ht="15" x14ac:dyDescent="0.2">
      <c r="A527" s="2"/>
      <c r="B527" s="137" t="s">
        <v>335</v>
      </c>
      <c r="C527" s="454"/>
      <c r="D527" s="331"/>
    </row>
    <row r="528" spans="1:4" ht="12.75" customHeight="1" x14ac:dyDescent="0.2">
      <c r="A528" s="2"/>
      <c r="B528" s="165" t="s">
        <v>189</v>
      </c>
      <c r="C528" s="451"/>
      <c r="D528" s="302">
        <v>10</v>
      </c>
    </row>
    <row r="529" spans="1:4" ht="22" customHeight="1" x14ac:dyDescent="0.2">
      <c r="A529" s="2"/>
      <c r="B529" s="165" t="s">
        <v>191</v>
      </c>
      <c r="C529" s="451"/>
      <c r="D529" s="300">
        <v>10</v>
      </c>
    </row>
    <row r="530" spans="1:4" ht="15" x14ac:dyDescent="0.2">
      <c r="A530" s="2"/>
      <c r="B530" s="166" t="s">
        <v>192</v>
      </c>
      <c r="C530" s="455"/>
      <c r="D530" s="344">
        <v>15</v>
      </c>
    </row>
    <row r="531" spans="1:4" ht="20.25" customHeight="1" x14ac:dyDescent="0.15">
      <c r="A531" s="2"/>
      <c r="B531" s="65" t="s">
        <v>193</v>
      </c>
      <c r="C531" s="456"/>
      <c r="D531" s="319">
        <f>SUM(D501:D530)</f>
        <v>300</v>
      </c>
    </row>
    <row r="532" spans="1:4" ht="20.25" customHeight="1" x14ac:dyDescent="0.2">
      <c r="A532" s="2"/>
      <c r="B532" s="32" t="s">
        <v>35</v>
      </c>
      <c r="C532" s="383"/>
      <c r="D532" s="33" t="s">
        <v>8</v>
      </c>
    </row>
    <row r="533" spans="1:4" ht="48" x14ac:dyDescent="0.2">
      <c r="A533" s="2"/>
      <c r="B533" s="20" t="s">
        <v>406</v>
      </c>
      <c r="C533" s="382"/>
      <c r="D533" s="294"/>
    </row>
    <row r="534" spans="1:4" ht="20.25" customHeight="1" x14ac:dyDescent="0.2">
      <c r="A534" s="2"/>
      <c r="B534" s="66" t="s">
        <v>194</v>
      </c>
      <c r="C534" s="67" t="s">
        <v>341</v>
      </c>
      <c r="D534" s="345">
        <v>150</v>
      </c>
    </row>
    <row r="535" spans="1:4" ht="20.25" customHeight="1" x14ac:dyDescent="0.2">
      <c r="A535" s="2"/>
      <c r="B535" s="68" t="s">
        <v>41</v>
      </c>
      <c r="C535" s="69" t="s">
        <v>341</v>
      </c>
      <c r="D535" s="346">
        <v>150</v>
      </c>
    </row>
    <row r="536" spans="1:4" ht="19" customHeight="1" x14ac:dyDescent="0.2">
      <c r="A536" s="2"/>
      <c r="B536" s="45" t="s">
        <v>34</v>
      </c>
      <c r="C536" s="418"/>
      <c r="D536" s="316">
        <f>SUM(D532:D535)</f>
        <v>300</v>
      </c>
    </row>
    <row r="537" spans="1:4" ht="19" customHeight="1" x14ac:dyDescent="0.15">
      <c r="A537" s="2"/>
      <c r="B537" s="658" t="s">
        <v>285</v>
      </c>
      <c r="C537" s="639"/>
      <c r="D537" s="33" t="s">
        <v>8</v>
      </c>
    </row>
    <row r="538" spans="1:4" ht="19" customHeight="1" x14ac:dyDescent="0.15">
      <c r="A538" s="2"/>
      <c r="B538" s="46"/>
      <c r="C538" s="47"/>
      <c r="D538" s="319">
        <v>100</v>
      </c>
    </row>
    <row r="539" spans="1:4" ht="19" customHeight="1" thickBot="1" x14ac:dyDescent="0.2">
      <c r="A539" s="2"/>
      <c r="B539" s="48" t="s">
        <v>5</v>
      </c>
      <c r="C539" s="401"/>
      <c r="D539" s="320">
        <v>100</v>
      </c>
    </row>
    <row r="540" spans="1:4" ht="25.5" customHeight="1" thickBot="1" x14ac:dyDescent="0.25">
      <c r="A540" s="2"/>
      <c r="B540" s="41"/>
      <c r="C540" s="314"/>
      <c r="D540" s="314"/>
    </row>
    <row r="541" spans="1:4" ht="16" x14ac:dyDescent="0.2">
      <c r="A541" s="2"/>
      <c r="B541" s="666" t="s">
        <v>389</v>
      </c>
      <c r="C541" s="8" t="s">
        <v>381</v>
      </c>
      <c r="D541" s="640" t="s">
        <v>383</v>
      </c>
    </row>
    <row r="542" spans="1:4" ht="17" thickBot="1" x14ac:dyDescent="0.25">
      <c r="A542" s="2"/>
      <c r="B542" s="667"/>
      <c r="C542" s="10" t="s">
        <v>382</v>
      </c>
      <c r="D542" s="665"/>
    </row>
    <row r="543" spans="1:4" ht="32" x14ac:dyDescent="0.2">
      <c r="A543" s="2"/>
      <c r="B543" s="172" t="s">
        <v>343</v>
      </c>
      <c r="C543" s="427"/>
      <c r="D543" s="312"/>
    </row>
    <row r="544" spans="1:4" ht="16" x14ac:dyDescent="0.2">
      <c r="A544" s="2"/>
      <c r="B544" s="70" t="s">
        <v>344</v>
      </c>
      <c r="C544" s="457"/>
      <c r="D544" s="313"/>
    </row>
    <row r="545" spans="1:4" ht="15" x14ac:dyDescent="0.2">
      <c r="A545" s="2"/>
      <c r="B545" s="71" t="s">
        <v>345</v>
      </c>
      <c r="C545" s="458">
        <v>1000000000</v>
      </c>
      <c r="D545" s="313"/>
    </row>
    <row r="546" spans="1:4" ht="16" x14ac:dyDescent="0.2">
      <c r="A546" s="2"/>
      <c r="B546" s="50" t="s">
        <v>346</v>
      </c>
      <c r="C546" s="458">
        <v>3000000000</v>
      </c>
      <c r="D546" s="313"/>
    </row>
    <row r="547" spans="1:4" ht="18" customHeight="1" x14ac:dyDescent="0.2">
      <c r="A547" s="2"/>
      <c r="B547" s="671" t="s">
        <v>33</v>
      </c>
      <c r="C547" s="672"/>
      <c r="D547" s="43"/>
    </row>
    <row r="548" spans="1:4" ht="15" x14ac:dyDescent="0.15">
      <c r="A548" s="2"/>
      <c r="B548" s="173" t="s">
        <v>200</v>
      </c>
      <c r="C548" s="459"/>
      <c r="D548" s="347">
        <v>30</v>
      </c>
    </row>
    <row r="549" spans="1:4" ht="15" x14ac:dyDescent="0.15">
      <c r="A549" s="2"/>
      <c r="B549" s="156" t="s">
        <v>202</v>
      </c>
      <c r="C549" s="380"/>
      <c r="D549" s="299">
        <v>30</v>
      </c>
    </row>
    <row r="550" spans="1:4" ht="15" x14ac:dyDescent="0.15">
      <c r="A550" s="2"/>
      <c r="B550" s="156" t="s">
        <v>204</v>
      </c>
      <c r="C550" s="380"/>
      <c r="D550" s="299">
        <v>30</v>
      </c>
    </row>
    <row r="551" spans="1:4" ht="15" x14ac:dyDescent="0.15">
      <c r="A551" s="2"/>
      <c r="B551" s="156" t="s">
        <v>206</v>
      </c>
      <c r="C551" s="380"/>
      <c r="D551" s="299">
        <v>30</v>
      </c>
    </row>
    <row r="552" spans="1:4" ht="15" x14ac:dyDescent="0.15">
      <c r="A552" s="2"/>
      <c r="B552" s="156" t="s">
        <v>208</v>
      </c>
      <c r="C552" s="380"/>
      <c r="D552" s="299">
        <v>30</v>
      </c>
    </row>
    <row r="553" spans="1:4" ht="15" x14ac:dyDescent="0.15">
      <c r="A553" s="2"/>
      <c r="B553" s="156" t="s">
        <v>210</v>
      </c>
      <c r="C553" s="380"/>
      <c r="D553" s="299">
        <v>25</v>
      </c>
    </row>
    <row r="554" spans="1:4" ht="32" x14ac:dyDescent="0.15">
      <c r="A554" s="2"/>
      <c r="B554" s="157" t="s">
        <v>211</v>
      </c>
      <c r="C554" s="380"/>
      <c r="D554" s="299">
        <v>25</v>
      </c>
    </row>
    <row r="555" spans="1:4" ht="22.5" customHeight="1" x14ac:dyDescent="0.15">
      <c r="A555" s="2"/>
      <c r="B555" s="176" t="s">
        <v>212</v>
      </c>
      <c r="C555" s="460" t="s">
        <v>9</v>
      </c>
      <c r="D555" s="348" t="s">
        <v>9</v>
      </c>
    </row>
    <row r="556" spans="1:4" ht="15" x14ac:dyDescent="0.15">
      <c r="A556" s="2"/>
      <c r="B556" s="177" t="s">
        <v>214</v>
      </c>
      <c r="C556" s="392"/>
      <c r="D556" s="349">
        <v>25</v>
      </c>
    </row>
    <row r="557" spans="1:4" ht="15" x14ac:dyDescent="0.15">
      <c r="A557" s="2"/>
      <c r="B557" s="174" t="s">
        <v>216</v>
      </c>
      <c r="C557" s="380"/>
      <c r="D557" s="299">
        <v>25</v>
      </c>
    </row>
    <row r="558" spans="1:4" ht="15" x14ac:dyDescent="0.15">
      <c r="A558" s="2"/>
      <c r="B558" s="174" t="s">
        <v>218</v>
      </c>
      <c r="C558" s="380"/>
      <c r="D558" s="299">
        <v>25</v>
      </c>
    </row>
    <row r="559" spans="1:4" ht="15" x14ac:dyDescent="0.15">
      <c r="A559" s="2"/>
      <c r="B559" s="175" t="s">
        <v>220</v>
      </c>
      <c r="C559" s="461"/>
      <c r="D559" s="350">
        <v>25</v>
      </c>
    </row>
    <row r="560" spans="1:4" ht="18" customHeight="1" x14ac:dyDescent="0.2">
      <c r="A560" s="2"/>
      <c r="B560" s="59" t="s">
        <v>34</v>
      </c>
      <c r="C560" s="439"/>
      <c r="D560" s="339">
        <f>SUM(D548:D559)</f>
        <v>300</v>
      </c>
    </row>
    <row r="561" spans="1:4" ht="15" x14ac:dyDescent="0.2">
      <c r="A561" s="2"/>
      <c r="B561" s="44" t="s">
        <v>6</v>
      </c>
      <c r="C561" s="26"/>
      <c r="D561" s="664" t="s">
        <v>8</v>
      </c>
    </row>
    <row r="562" spans="1:4" ht="15" x14ac:dyDescent="0.2">
      <c r="A562" s="2"/>
      <c r="B562" s="27" t="s">
        <v>377</v>
      </c>
      <c r="C562" s="28"/>
      <c r="D562" s="645"/>
    </row>
    <row r="563" spans="1:4" ht="15" x14ac:dyDescent="0.2">
      <c r="A563" s="2"/>
      <c r="B563" s="140" t="s">
        <v>72</v>
      </c>
      <c r="C563" s="378"/>
      <c r="D563" s="329">
        <v>5</v>
      </c>
    </row>
    <row r="564" spans="1:4" ht="15" x14ac:dyDescent="0.2">
      <c r="A564" s="2"/>
      <c r="B564" s="126" t="s">
        <v>195</v>
      </c>
      <c r="C564" s="109"/>
      <c r="D564" s="300">
        <v>5</v>
      </c>
    </row>
    <row r="565" spans="1:4" ht="15" x14ac:dyDescent="0.2">
      <c r="A565" s="2"/>
      <c r="B565" s="149" t="s">
        <v>196</v>
      </c>
      <c r="C565" s="394"/>
      <c r="D565" s="330">
        <v>15</v>
      </c>
    </row>
    <row r="566" spans="1:4" ht="15" x14ac:dyDescent="0.2">
      <c r="A566" s="2"/>
      <c r="B566" s="150" t="s">
        <v>370</v>
      </c>
      <c r="C566" s="396"/>
      <c r="D566" s="331"/>
    </row>
    <row r="567" spans="1:4" ht="15" x14ac:dyDescent="0.2">
      <c r="A567" s="2"/>
      <c r="B567" s="106" t="s">
        <v>197</v>
      </c>
      <c r="C567" s="109"/>
      <c r="D567" s="300">
        <v>5</v>
      </c>
    </row>
    <row r="568" spans="1:4" ht="15" x14ac:dyDescent="0.2">
      <c r="A568" s="2"/>
      <c r="B568" s="106" t="s">
        <v>198</v>
      </c>
      <c r="C568" s="109"/>
      <c r="D568" s="300">
        <v>5</v>
      </c>
    </row>
    <row r="569" spans="1:4" ht="15" x14ac:dyDescent="0.2">
      <c r="A569" s="2"/>
      <c r="B569" s="106" t="s">
        <v>177</v>
      </c>
      <c r="C569" s="109"/>
      <c r="D569" s="300">
        <v>10</v>
      </c>
    </row>
    <row r="570" spans="1:4" ht="15" x14ac:dyDescent="0.2">
      <c r="A570" s="2"/>
      <c r="B570" s="106" t="s">
        <v>199</v>
      </c>
      <c r="C570" s="109"/>
      <c r="D570" s="300">
        <v>5</v>
      </c>
    </row>
    <row r="571" spans="1:4" ht="15" x14ac:dyDescent="0.2">
      <c r="A571" s="2"/>
      <c r="B571" s="106" t="s">
        <v>201</v>
      </c>
      <c r="C571" s="109"/>
      <c r="D571" s="300">
        <v>5</v>
      </c>
    </row>
    <row r="572" spans="1:4" ht="15" x14ac:dyDescent="0.2">
      <c r="A572" s="2"/>
      <c r="B572" s="106" t="s">
        <v>203</v>
      </c>
      <c r="C572" s="109"/>
      <c r="D572" s="300">
        <v>5</v>
      </c>
    </row>
    <row r="573" spans="1:4" ht="15" x14ac:dyDescent="0.2">
      <c r="A573" s="2"/>
      <c r="B573" s="106" t="s">
        <v>205</v>
      </c>
      <c r="C573" s="109"/>
      <c r="D573" s="300">
        <v>5</v>
      </c>
    </row>
    <row r="574" spans="1:4" ht="15" x14ac:dyDescent="0.2">
      <c r="A574" s="2"/>
      <c r="B574" s="106" t="s">
        <v>207</v>
      </c>
      <c r="C574" s="109"/>
      <c r="D574" s="300">
        <v>5</v>
      </c>
    </row>
    <row r="575" spans="1:4" ht="15" x14ac:dyDescent="0.2">
      <c r="A575" s="2"/>
      <c r="B575" s="106" t="s">
        <v>209</v>
      </c>
      <c r="C575" s="109"/>
      <c r="D575" s="351">
        <v>10</v>
      </c>
    </row>
    <row r="576" spans="1:4" ht="16" x14ac:dyDescent="0.2">
      <c r="A576" s="2"/>
      <c r="B576" s="108" t="s">
        <v>372</v>
      </c>
      <c r="C576" s="109"/>
      <c r="D576" s="351">
        <v>10</v>
      </c>
    </row>
    <row r="577" spans="1:4" ht="15" x14ac:dyDescent="0.2">
      <c r="A577" s="2"/>
      <c r="B577" s="106" t="s">
        <v>213</v>
      </c>
      <c r="C577" s="109"/>
      <c r="D577" s="351">
        <v>5</v>
      </c>
    </row>
    <row r="578" spans="1:4" ht="15" x14ac:dyDescent="0.2">
      <c r="A578" s="2"/>
      <c r="B578" s="106" t="s">
        <v>215</v>
      </c>
      <c r="C578" s="109"/>
      <c r="D578" s="351">
        <v>5</v>
      </c>
    </row>
    <row r="579" spans="1:4" ht="16" x14ac:dyDescent="0.2">
      <c r="A579" s="2"/>
      <c r="B579" s="110" t="s">
        <v>217</v>
      </c>
      <c r="C579" s="109"/>
      <c r="D579" s="351">
        <v>10</v>
      </c>
    </row>
    <row r="580" spans="1:4" ht="23.25" customHeight="1" x14ac:dyDescent="0.2">
      <c r="A580" s="2"/>
      <c r="B580" s="149" t="s">
        <v>219</v>
      </c>
      <c r="C580" s="394"/>
      <c r="D580" s="352">
        <v>10</v>
      </c>
    </row>
    <row r="581" spans="1:4" ht="122.25" customHeight="1" x14ac:dyDescent="0.2">
      <c r="A581" s="2"/>
      <c r="B581" s="178" t="s">
        <v>221</v>
      </c>
      <c r="C581" s="396"/>
      <c r="D581" s="353"/>
    </row>
    <row r="582" spans="1:4" ht="15" x14ac:dyDescent="0.2">
      <c r="A582" s="2"/>
      <c r="B582" s="149" t="s">
        <v>222</v>
      </c>
      <c r="C582" s="394"/>
      <c r="D582" s="330">
        <v>10</v>
      </c>
    </row>
    <row r="583" spans="1:4" ht="48.75" customHeight="1" x14ac:dyDescent="0.2">
      <c r="A583" s="2"/>
      <c r="B583" s="178" t="s">
        <v>223</v>
      </c>
      <c r="C583" s="396"/>
      <c r="D583" s="331"/>
    </row>
    <row r="584" spans="1:4" ht="15" x14ac:dyDescent="0.2">
      <c r="A584" s="2"/>
      <c r="B584" s="149" t="s">
        <v>224</v>
      </c>
      <c r="C584" s="394"/>
      <c r="D584" s="330">
        <v>10</v>
      </c>
    </row>
    <row r="585" spans="1:4" ht="15" x14ac:dyDescent="0.2">
      <c r="A585" s="2"/>
      <c r="B585" s="29" t="s">
        <v>225</v>
      </c>
      <c r="C585" s="395"/>
      <c r="D585" s="333"/>
    </row>
    <row r="586" spans="1:4" ht="15" x14ac:dyDescent="0.2">
      <c r="A586" s="2"/>
      <c r="B586" s="150" t="s">
        <v>226</v>
      </c>
      <c r="C586" s="396"/>
      <c r="D586" s="331"/>
    </row>
    <row r="587" spans="1:4" ht="15" x14ac:dyDescent="0.2">
      <c r="A587" s="2"/>
      <c r="B587" s="106" t="s">
        <v>227</v>
      </c>
      <c r="C587" s="109"/>
      <c r="D587" s="300">
        <v>10</v>
      </c>
    </row>
    <row r="588" spans="1:4" ht="37.5" customHeight="1" x14ac:dyDescent="0.2">
      <c r="A588" s="2"/>
      <c r="B588" s="106" t="s">
        <v>228</v>
      </c>
      <c r="C588" s="109"/>
      <c r="D588" s="300">
        <v>10</v>
      </c>
    </row>
    <row r="589" spans="1:4" ht="127.5" customHeight="1" x14ac:dyDescent="0.2">
      <c r="A589" s="2"/>
      <c r="B589" s="179" t="s">
        <v>229</v>
      </c>
      <c r="C589" s="109"/>
      <c r="D589" s="301">
        <v>10</v>
      </c>
    </row>
    <row r="590" spans="1:4" ht="32" x14ac:dyDescent="0.15">
      <c r="A590" s="2"/>
      <c r="B590" s="179" t="s">
        <v>230</v>
      </c>
      <c r="C590" s="380"/>
      <c r="D590" s="301">
        <v>10</v>
      </c>
    </row>
    <row r="591" spans="1:4" ht="15" x14ac:dyDescent="0.2">
      <c r="A591" s="2"/>
      <c r="B591" s="106" t="s">
        <v>231</v>
      </c>
      <c r="C591" s="109"/>
      <c r="D591" s="300">
        <v>10</v>
      </c>
    </row>
    <row r="592" spans="1:4" ht="48" x14ac:dyDescent="0.15">
      <c r="A592" s="2"/>
      <c r="B592" s="180" t="s">
        <v>374</v>
      </c>
      <c r="C592" s="380"/>
      <c r="D592" s="301">
        <v>10</v>
      </c>
    </row>
    <row r="593" spans="1:4" ht="15" x14ac:dyDescent="0.2">
      <c r="A593" s="2"/>
      <c r="B593" s="106" t="s">
        <v>232</v>
      </c>
      <c r="C593" s="109"/>
      <c r="D593" s="283">
        <v>10</v>
      </c>
    </row>
    <row r="594" spans="1:4" ht="15" x14ac:dyDescent="0.2">
      <c r="A594" s="2"/>
      <c r="B594" s="106" t="s">
        <v>233</v>
      </c>
      <c r="C594" s="109"/>
      <c r="D594" s="300">
        <v>10</v>
      </c>
    </row>
    <row r="595" spans="1:4" ht="15" x14ac:dyDescent="0.2">
      <c r="A595" s="2"/>
      <c r="B595" s="106" t="s">
        <v>234</v>
      </c>
      <c r="C595" s="109"/>
      <c r="D595" s="300">
        <v>10</v>
      </c>
    </row>
    <row r="596" spans="1:4" ht="15" x14ac:dyDescent="0.2">
      <c r="A596" s="2"/>
      <c r="B596" s="106" t="s">
        <v>235</v>
      </c>
      <c r="C596" s="109"/>
      <c r="D596" s="300">
        <v>10</v>
      </c>
    </row>
    <row r="597" spans="1:4" ht="15" x14ac:dyDescent="0.2">
      <c r="A597" s="2"/>
      <c r="B597" s="106" t="s">
        <v>236</v>
      </c>
      <c r="C597" s="109"/>
      <c r="D597" s="300">
        <v>10</v>
      </c>
    </row>
    <row r="598" spans="1:4" ht="15" x14ac:dyDescent="0.2">
      <c r="A598" s="2"/>
      <c r="B598" s="106" t="s">
        <v>237</v>
      </c>
      <c r="C598" s="109"/>
      <c r="D598" s="300">
        <v>10</v>
      </c>
    </row>
    <row r="599" spans="1:4" ht="15" x14ac:dyDescent="0.2">
      <c r="A599" s="2"/>
      <c r="B599" s="106" t="s">
        <v>238</v>
      </c>
      <c r="C599" s="109"/>
      <c r="D599" s="300">
        <v>10</v>
      </c>
    </row>
    <row r="600" spans="1:4" ht="32" x14ac:dyDescent="0.2">
      <c r="A600" s="2"/>
      <c r="B600" s="110" t="s">
        <v>239</v>
      </c>
      <c r="C600" s="109"/>
      <c r="D600" s="300">
        <v>10</v>
      </c>
    </row>
    <row r="601" spans="1:4" ht="30.75" customHeight="1" x14ac:dyDescent="0.2">
      <c r="A601" s="2"/>
      <c r="B601" s="110" t="s">
        <v>240</v>
      </c>
      <c r="C601" s="109"/>
      <c r="D601" s="300">
        <v>10</v>
      </c>
    </row>
    <row r="602" spans="1:4" ht="32" x14ac:dyDescent="0.2">
      <c r="A602" s="2"/>
      <c r="B602" s="93" t="s">
        <v>375</v>
      </c>
      <c r="C602" s="414"/>
      <c r="D602" s="333">
        <v>10</v>
      </c>
    </row>
    <row r="603" spans="1:4" ht="18" customHeight="1" x14ac:dyDescent="0.15">
      <c r="A603" s="2"/>
      <c r="B603" s="65" t="s">
        <v>193</v>
      </c>
      <c r="C603" s="456"/>
      <c r="D603" s="319">
        <f>SUM(D563:D602)</f>
        <v>300</v>
      </c>
    </row>
    <row r="604" spans="1:4" ht="18" customHeight="1" x14ac:dyDescent="0.2">
      <c r="A604" s="2"/>
      <c r="B604" s="32" t="s">
        <v>35</v>
      </c>
      <c r="C604" s="383"/>
      <c r="D604" s="33" t="s">
        <v>8</v>
      </c>
    </row>
    <row r="605" spans="1:4" ht="48" x14ac:dyDescent="0.2">
      <c r="A605" s="2"/>
      <c r="B605" s="20" t="s">
        <v>406</v>
      </c>
      <c r="C605" s="382"/>
      <c r="D605" s="294"/>
    </row>
    <row r="606" spans="1:4" ht="15" x14ac:dyDescent="0.2">
      <c r="A606" s="2"/>
      <c r="B606" s="72"/>
      <c r="C606" s="462"/>
      <c r="D606" s="318"/>
    </row>
    <row r="607" spans="1:4" ht="16" x14ac:dyDescent="0.2">
      <c r="A607" s="2"/>
      <c r="B607" s="73" t="s">
        <v>347</v>
      </c>
      <c r="C607" s="74">
        <v>100000000</v>
      </c>
      <c r="D607" s="354">
        <v>300</v>
      </c>
    </row>
    <row r="608" spans="1:4" ht="15" x14ac:dyDescent="0.2">
      <c r="A608" s="2"/>
      <c r="B608" s="75"/>
      <c r="C608" s="463"/>
      <c r="D608" s="318"/>
    </row>
    <row r="609" spans="1:4" ht="19" customHeight="1" x14ac:dyDescent="0.2">
      <c r="A609" s="2"/>
      <c r="B609" s="45" t="s">
        <v>34</v>
      </c>
      <c r="C609" s="418"/>
      <c r="D609" s="316">
        <f>SUM(D605:D608)</f>
        <v>300</v>
      </c>
    </row>
    <row r="610" spans="1:4" ht="19" customHeight="1" x14ac:dyDescent="0.15">
      <c r="A610" s="2"/>
      <c r="B610" s="658" t="s">
        <v>285</v>
      </c>
      <c r="C610" s="639"/>
      <c r="D610" s="33" t="s">
        <v>8</v>
      </c>
    </row>
    <row r="611" spans="1:4" ht="19" customHeight="1" x14ac:dyDescent="0.15">
      <c r="A611" s="2"/>
      <c r="B611" s="46"/>
      <c r="C611" s="47"/>
      <c r="D611" s="319">
        <v>100</v>
      </c>
    </row>
    <row r="612" spans="1:4" ht="19" customHeight="1" thickBot="1" x14ac:dyDescent="0.2">
      <c r="A612" s="2"/>
      <c r="B612" s="48" t="s">
        <v>5</v>
      </c>
      <c r="C612" s="401"/>
      <c r="D612" s="320">
        <v>100</v>
      </c>
    </row>
    <row r="613" spans="1:4" ht="16" thickBot="1" x14ac:dyDescent="0.25">
      <c r="A613" s="2"/>
      <c r="B613" s="76"/>
      <c r="C613" s="311"/>
      <c r="D613" s="311"/>
    </row>
    <row r="614" spans="1:4" ht="17" thickBot="1" x14ac:dyDescent="0.25">
      <c r="A614" s="2"/>
      <c r="B614" s="670" t="s">
        <v>390</v>
      </c>
      <c r="C614" s="8" t="s">
        <v>381</v>
      </c>
      <c r="D614" s="659" t="s">
        <v>383</v>
      </c>
    </row>
    <row r="615" spans="1:4" ht="17" thickBot="1" x14ac:dyDescent="0.25">
      <c r="A615" s="2"/>
      <c r="B615" s="670"/>
      <c r="C615" s="10" t="s">
        <v>382</v>
      </c>
      <c r="D615" s="660"/>
    </row>
    <row r="616" spans="1:4" ht="15" x14ac:dyDescent="0.2">
      <c r="A616" s="2"/>
      <c r="B616" s="77"/>
      <c r="C616" s="363" t="s">
        <v>9</v>
      </c>
      <c r="D616" s="290"/>
    </row>
    <row r="617" spans="1:4" ht="15" x14ac:dyDescent="0.2">
      <c r="A617" s="2"/>
      <c r="B617" s="11" t="s">
        <v>241</v>
      </c>
      <c r="C617" s="413">
        <v>8324535525</v>
      </c>
      <c r="D617" s="290"/>
    </row>
    <row r="618" spans="1:4" ht="15" x14ac:dyDescent="0.2">
      <c r="A618" s="2"/>
      <c r="B618" s="11" t="s">
        <v>440</v>
      </c>
      <c r="C618" s="403"/>
      <c r="D618" s="290"/>
    </row>
    <row r="619" spans="1:4" ht="19.5" customHeight="1" x14ac:dyDescent="0.2">
      <c r="A619" s="2"/>
      <c r="B619" s="21" t="s">
        <v>33</v>
      </c>
      <c r="C619" s="281"/>
      <c r="D619" s="78"/>
    </row>
    <row r="620" spans="1:4" ht="19" customHeight="1" x14ac:dyDescent="0.2">
      <c r="A620" s="2"/>
      <c r="B620" s="167" t="s">
        <v>244</v>
      </c>
      <c r="C620" s="464" t="s">
        <v>245</v>
      </c>
      <c r="D620" s="355">
        <v>60</v>
      </c>
    </row>
    <row r="621" spans="1:4" ht="19" customHeight="1" x14ac:dyDescent="0.2">
      <c r="A621" s="2"/>
      <c r="B621" s="168" t="s">
        <v>246</v>
      </c>
      <c r="C621" s="465" t="s">
        <v>245</v>
      </c>
      <c r="D621" s="284">
        <v>60</v>
      </c>
    </row>
    <row r="622" spans="1:4" ht="19" customHeight="1" x14ac:dyDescent="0.2">
      <c r="A622" s="2"/>
      <c r="B622" s="168" t="s">
        <v>247</v>
      </c>
      <c r="C622" s="465" t="s">
        <v>245</v>
      </c>
      <c r="D622" s="284">
        <v>60</v>
      </c>
    </row>
    <row r="623" spans="1:4" ht="19" customHeight="1" x14ac:dyDescent="0.2">
      <c r="A623" s="2"/>
      <c r="B623" s="169" t="s">
        <v>348</v>
      </c>
      <c r="C623" s="465">
        <v>5000000</v>
      </c>
      <c r="D623" s="284">
        <v>60</v>
      </c>
    </row>
    <row r="624" spans="1:4" ht="19" customHeight="1" x14ac:dyDescent="0.2">
      <c r="A624" s="2"/>
      <c r="B624" s="168" t="s">
        <v>248</v>
      </c>
      <c r="C624" s="465" t="s">
        <v>349</v>
      </c>
      <c r="D624" s="284">
        <v>60</v>
      </c>
    </row>
    <row r="625" spans="1:4" ht="48.75" customHeight="1" x14ac:dyDescent="0.2">
      <c r="A625" s="2"/>
      <c r="B625" s="79" t="s">
        <v>407</v>
      </c>
      <c r="C625" s="466"/>
      <c r="D625" s="287"/>
    </row>
    <row r="626" spans="1:4" ht="19" customHeight="1" x14ac:dyDescent="0.15">
      <c r="A626" s="2"/>
      <c r="B626" s="65" t="s">
        <v>193</v>
      </c>
      <c r="C626" s="456"/>
      <c r="D626" s="319">
        <f>SUM(D620:D625)</f>
        <v>300</v>
      </c>
    </row>
    <row r="627" spans="1:4" ht="15" x14ac:dyDescent="0.2">
      <c r="A627" s="2"/>
      <c r="B627" s="44" t="s">
        <v>6</v>
      </c>
      <c r="C627" s="26"/>
      <c r="D627" s="664" t="s">
        <v>8</v>
      </c>
    </row>
    <row r="628" spans="1:4" ht="15" x14ac:dyDescent="0.2">
      <c r="A628" s="2"/>
      <c r="B628" s="27" t="s">
        <v>377</v>
      </c>
      <c r="C628" s="28"/>
      <c r="D628" s="645"/>
    </row>
    <row r="629" spans="1:4" ht="19" customHeight="1" x14ac:dyDescent="0.2">
      <c r="A629" s="2"/>
      <c r="B629" s="132" t="s">
        <v>69</v>
      </c>
      <c r="C629" s="464"/>
      <c r="D629" s="329">
        <v>25</v>
      </c>
    </row>
    <row r="630" spans="1:4" ht="19" customHeight="1" x14ac:dyDescent="0.2">
      <c r="A630" s="2"/>
      <c r="B630" s="126" t="s">
        <v>195</v>
      </c>
      <c r="C630" s="397"/>
      <c r="D630" s="300">
        <v>5</v>
      </c>
    </row>
    <row r="631" spans="1:4" ht="19" customHeight="1" x14ac:dyDescent="0.2">
      <c r="A631" s="2"/>
      <c r="B631" s="134" t="s">
        <v>242</v>
      </c>
      <c r="C631" s="465"/>
      <c r="D631" s="300">
        <v>30</v>
      </c>
    </row>
    <row r="632" spans="1:4" ht="19" customHeight="1" x14ac:dyDescent="0.2">
      <c r="A632" s="2"/>
      <c r="B632" s="134" t="s">
        <v>243</v>
      </c>
      <c r="C632" s="465"/>
      <c r="D632" s="300">
        <v>30</v>
      </c>
    </row>
    <row r="633" spans="1:4" ht="19" customHeight="1" x14ac:dyDescent="0.2">
      <c r="A633" s="2"/>
      <c r="B633" s="135" t="s">
        <v>355</v>
      </c>
      <c r="C633" s="465"/>
      <c r="D633" s="300">
        <v>15</v>
      </c>
    </row>
    <row r="634" spans="1:4" ht="19" customHeight="1" x14ac:dyDescent="0.2">
      <c r="A634" s="2"/>
      <c r="B634" s="169" t="s">
        <v>356</v>
      </c>
      <c r="C634" s="465"/>
      <c r="D634" s="300">
        <v>40</v>
      </c>
    </row>
    <row r="635" spans="1:4" ht="19" customHeight="1" x14ac:dyDescent="0.2">
      <c r="A635" s="2"/>
      <c r="B635" s="168" t="s">
        <v>122</v>
      </c>
      <c r="C635" s="465"/>
      <c r="D635" s="300">
        <v>15</v>
      </c>
    </row>
    <row r="636" spans="1:4" ht="20.25" customHeight="1" x14ac:dyDescent="0.2">
      <c r="A636" s="2"/>
      <c r="B636" s="170" t="s">
        <v>376</v>
      </c>
      <c r="C636" s="465"/>
      <c r="D636" s="300">
        <v>20</v>
      </c>
    </row>
    <row r="637" spans="1:4" ht="19" customHeight="1" x14ac:dyDescent="0.2">
      <c r="A637" s="2"/>
      <c r="B637" s="169" t="s">
        <v>351</v>
      </c>
      <c r="C637" s="465"/>
      <c r="D637" s="300">
        <v>25</v>
      </c>
    </row>
    <row r="638" spans="1:4" ht="19" customHeight="1" x14ac:dyDescent="0.2">
      <c r="A638" s="2"/>
      <c r="B638" s="168" t="s">
        <v>249</v>
      </c>
      <c r="C638" s="465"/>
      <c r="D638" s="300">
        <v>30</v>
      </c>
    </row>
    <row r="639" spans="1:4" ht="19" customHeight="1" x14ac:dyDescent="0.2">
      <c r="A639" s="2"/>
      <c r="B639" s="171" t="s">
        <v>352</v>
      </c>
      <c r="C639" s="465"/>
      <c r="D639" s="300">
        <v>10</v>
      </c>
    </row>
    <row r="640" spans="1:4" ht="19" customHeight="1" x14ac:dyDescent="0.2">
      <c r="A640" s="2"/>
      <c r="B640" s="171" t="s">
        <v>350</v>
      </c>
      <c r="C640" s="465"/>
      <c r="D640" s="300">
        <v>15</v>
      </c>
    </row>
    <row r="641" spans="1:4" ht="19" customHeight="1" x14ac:dyDescent="0.2">
      <c r="A641" s="2"/>
      <c r="B641" s="168" t="s">
        <v>268</v>
      </c>
      <c r="C641" s="465"/>
      <c r="D641" s="300">
        <v>10</v>
      </c>
    </row>
    <row r="642" spans="1:4" ht="19" customHeight="1" x14ac:dyDescent="0.2">
      <c r="A642" s="2"/>
      <c r="B642" s="80" t="s">
        <v>353</v>
      </c>
      <c r="C642" s="466"/>
      <c r="D642" s="333"/>
    </row>
    <row r="643" spans="1:4" ht="32.25" customHeight="1" x14ac:dyDescent="0.2">
      <c r="A643" s="2"/>
      <c r="B643" s="81" t="s">
        <v>354</v>
      </c>
      <c r="C643" s="466"/>
      <c r="D643" s="333">
        <v>30</v>
      </c>
    </row>
    <row r="644" spans="1:4" ht="19" customHeight="1" x14ac:dyDescent="0.15">
      <c r="A644" s="2"/>
      <c r="B644" s="65" t="s">
        <v>193</v>
      </c>
      <c r="C644" s="456"/>
      <c r="D644" s="319">
        <f>SUM(D629:D643)</f>
        <v>300</v>
      </c>
    </row>
    <row r="645" spans="1:4" ht="19" customHeight="1" x14ac:dyDescent="0.2">
      <c r="A645" s="2"/>
      <c r="B645" s="32" t="s">
        <v>35</v>
      </c>
      <c r="C645" s="383"/>
      <c r="D645" s="33" t="s">
        <v>8</v>
      </c>
    </row>
    <row r="646" spans="1:4" ht="34.5" customHeight="1" x14ac:dyDescent="0.2">
      <c r="A646" s="2"/>
      <c r="B646" s="20" t="s">
        <v>408</v>
      </c>
      <c r="C646" s="382"/>
      <c r="D646" s="356">
        <v>300</v>
      </c>
    </row>
    <row r="647" spans="1:4" ht="19" customHeight="1" x14ac:dyDescent="0.15">
      <c r="A647" s="2"/>
      <c r="B647" s="658" t="s">
        <v>285</v>
      </c>
      <c r="C647" s="639"/>
      <c r="D647" s="33" t="s">
        <v>8</v>
      </c>
    </row>
    <row r="648" spans="1:4" ht="19" customHeight="1" x14ac:dyDescent="0.15">
      <c r="A648" s="2"/>
      <c r="B648" s="46"/>
      <c r="C648" s="47"/>
      <c r="D648" s="357">
        <v>100</v>
      </c>
    </row>
    <row r="649" spans="1:4" ht="19" customHeight="1" thickBot="1" x14ac:dyDescent="0.2">
      <c r="A649" s="2"/>
      <c r="B649" s="48" t="s">
        <v>5</v>
      </c>
      <c r="C649" s="401"/>
      <c r="D649" s="320">
        <v>100</v>
      </c>
    </row>
    <row r="650" spans="1:4" ht="15" x14ac:dyDescent="0.2">
      <c r="A650" s="2"/>
      <c r="B650" s="41"/>
      <c r="C650" s="314"/>
      <c r="D650" s="314"/>
    </row>
    <row r="651" spans="1:4" ht="15" x14ac:dyDescent="0.2">
      <c r="A651" s="2"/>
      <c r="B651" s="41"/>
      <c r="C651" s="314"/>
      <c r="D651" s="314"/>
    </row>
    <row r="652" spans="1:4" ht="15" x14ac:dyDescent="0.2">
      <c r="A652" s="2"/>
      <c r="B652" s="41"/>
      <c r="C652" s="314"/>
      <c r="D652" s="314"/>
    </row>
    <row r="653" spans="1:4" ht="15" x14ac:dyDescent="0.2">
      <c r="A653" s="2"/>
      <c r="B653" s="41"/>
      <c r="C653" s="314"/>
      <c r="D653" s="314"/>
    </row>
    <row r="654" spans="1:4" ht="14" x14ac:dyDescent="0.15">
      <c r="A654" s="2"/>
      <c r="B654" s="2"/>
      <c r="C654" s="358"/>
      <c r="D654" s="358"/>
    </row>
    <row r="655" spans="1:4" ht="14" x14ac:dyDescent="0.15">
      <c r="A655" s="2"/>
      <c r="B655" s="2"/>
      <c r="C655" s="358"/>
      <c r="D655" s="358"/>
    </row>
    <row r="656" spans="1:4" ht="14" x14ac:dyDescent="0.15">
      <c r="A656" s="2"/>
      <c r="B656" s="2"/>
      <c r="C656" s="358"/>
      <c r="D656" s="358"/>
    </row>
    <row r="657" spans="1:4" ht="14" x14ac:dyDescent="0.15">
      <c r="A657" s="2"/>
      <c r="B657" s="2"/>
      <c r="C657" s="358"/>
      <c r="D657" s="358"/>
    </row>
    <row r="658" spans="1:4" ht="14" x14ac:dyDescent="0.15">
      <c r="A658" s="2"/>
      <c r="B658" s="2"/>
      <c r="C658" s="358"/>
      <c r="D658" s="358"/>
    </row>
    <row r="659" spans="1:4" ht="14" x14ac:dyDescent="0.15">
      <c r="A659" s="2"/>
      <c r="B659" s="2"/>
      <c r="C659" s="358"/>
      <c r="D659" s="358"/>
    </row>
    <row r="660" spans="1:4" ht="14" x14ac:dyDescent="0.15">
      <c r="A660" s="2"/>
      <c r="B660" s="2"/>
      <c r="C660" s="358"/>
      <c r="D660" s="358"/>
    </row>
    <row r="661" spans="1:4" ht="14" x14ac:dyDescent="0.15">
      <c r="A661" s="2"/>
      <c r="B661" s="2"/>
      <c r="C661" s="358"/>
      <c r="D661" s="358"/>
    </row>
    <row r="662" spans="1:4" ht="14" x14ac:dyDescent="0.15">
      <c r="A662" s="2"/>
      <c r="B662" s="2"/>
      <c r="C662" s="358"/>
      <c r="D662" s="358"/>
    </row>
  </sheetData>
  <sheetProtection selectLockedCells="1" selectUnlockedCells="1"/>
  <mergeCells count="41">
    <mergeCell ref="B547:C547"/>
    <mergeCell ref="B610:C610"/>
    <mergeCell ref="B459:C459"/>
    <mergeCell ref="B355:B356"/>
    <mergeCell ref="D207:D208"/>
    <mergeCell ref="B351:C351"/>
    <mergeCell ref="D306:D307"/>
    <mergeCell ref="D252:D253"/>
    <mergeCell ref="B207:B208"/>
    <mergeCell ref="B260:C260"/>
    <mergeCell ref="B212:C212"/>
    <mergeCell ref="B248:C248"/>
    <mergeCell ref="D223:D224"/>
    <mergeCell ref="B252:B253"/>
    <mergeCell ref="B1:D1"/>
    <mergeCell ref="B2:D2"/>
    <mergeCell ref="B3:D3"/>
    <mergeCell ref="B647:C647"/>
    <mergeCell ref="D614:D615"/>
    <mergeCell ref="D418:D419"/>
    <mergeCell ref="B465:B466"/>
    <mergeCell ref="D561:D562"/>
    <mergeCell ref="D541:D542"/>
    <mergeCell ref="D462:D463"/>
    <mergeCell ref="B541:B542"/>
    <mergeCell ref="D627:D628"/>
    <mergeCell ref="D355:D356"/>
    <mergeCell ref="B614:B615"/>
    <mergeCell ref="D499:D500"/>
    <mergeCell ref="B537:C537"/>
    <mergeCell ref="B206:D206"/>
    <mergeCell ref="B145:C145"/>
    <mergeCell ref="D150:D151"/>
    <mergeCell ref="B202:C202"/>
    <mergeCell ref="D4:D5"/>
    <mergeCell ref="B150:B151"/>
    <mergeCell ref="D62:D63"/>
    <mergeCell ref="D174:D175"/>
    <mergeCell ref="C49:C51"/>
    <mergeCell ref="C19:C20"/>
    <mergeCell ref="D19:D20"/>
  </mergeCells>
  <phoneticPr fontId="25" type="noConversion"/>
  <printOptions horizontalCentered="1"/>
  <pageMargins left="0.23622047244094491" right="0.23622047244094491" top="0.15748031496062992" bottom="0.51181102362204722" header="0.35433070866141736" footer="0.15748031496062992"/>
  <pageSetup scale="59" firstPageNumber="0" fitToHeight="0" orientation="portrait" horizontalDpi="300" verticalDpi="300" r:id="rId1"/>
  <headerFooter alignWithMargins="0">
    <oddFooter>&amp;C_x000D_&amp;1#&amp;"Calibri"&amp;10&amp;K008000 DOCUMENTO PÚBLICO</oddFooter>
  </headerFooter>
  <rowBreaks count="7" manualBreakCount="7">
    <brk id="149" max="16383" man="1"/>
    <brk id="206" max="16383" man="1"/>
    <brk id="251" max="16383" man="1"/>
    <brk id="354" max="16383" man="1"/>
    <brk id="461" max="16383" man="1"/>
    <brk id="540" max="16383" man="1"/>
    <brk id="6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33"/>
    <pageSetUpPr fitToPage="1"/>
  </sheetPr>
  <dimension ref="A1:O74"/>
  <sheetViews>
    <sheetView view="pageBreakPreview" topLeftCell="A44" zoomScale="130" zoomScaleNormal="140" zoomScaleSheetLayoutView="130" workbookViewId="0">
      <selection activeCell="N59" sqref="N59"/>
    </sheetView>
  </sheetViews>
  <sheetFormatPr baseColWidth="10" defaultColWidth="11.5" defaultRowHeight="15" x14ac:dyDescent="0.2"/>
  <cols>
    <col min="1" max="1" width="8.33203125" style="493" customWidth="1"/>
    <col min="2" max="2" width="18.5" style="493" customWidth="1"/>
    <col min="3" max="3" width="17.5" style="82" customWidth="1"/>
    <col min="4" max="4" width="20.33203125" style="82" customWidth="1"/>
    <col min="5" max="5" width="16.83203125" style="82" customWidth="1"/>
    <col min="6" max="6" width="14.1640625" style="82" customWidth="1"/>
    <col min="7" max="7" width="14.83203125" style="82" bestFit="1" customWidth="1"/>
    <col min="8" max="8" width="17.33203125" style="82" customWidth="1"/>
    <col min="9" max="9" width="18" style="82" customWidth="1"/>
    <col min="10" max="10" width="17" style="82" customWidth="1"/>
    <col min="11" max="11" width="18.1640625" style="82" bestFit="1" customWidth="1"/>
    <col min="12" max="12" width="19" style="82" hidden="1" customWidth="1"/>
    <col min="13" max="13" width="7.5" style="82" hidden="1" customWidth="1"/>
    <col min="14" max="14" width="13.83203125" style="82" customWidth="1"/>
    <col min="15" max="15" width="16.1640625" style="82" customWidth="1"/>
    <col min="16" max="16384" width="11.5" style="82"/>
  </cols>
  <sheetData>
    <row r="1" spans="2:12" ht="14.25" hidden="1" customHeight="1" x14ac:dyDescent="0.2"/>
    <row r="2" spans="2:12" hidden="1" x14ac:dyDescent="0.2"/>
    <row r="3" spans="2:12" ht="26" hidden="1" x14ac:dyDescent="0.3">
      <c r="B3" s="494" t="s">
        <v>4</v>
      </c>
    </row>
    <row r="4" spans="2:12" hidden="1" x14ac:dyDescent="0.2"/>
    <row r="5" spans="2:12" hidden="1" x14ac:dyDescent="0.2">
      <c r="B5" s="273" t="s">
        <v>418</v>
      </c>
    </row>
    <row r="6" spans="2:12" hidden="1" x14ac:dyDescent="0.2">
      <c r="B6" s="493" t="s">
        <v>419</v>
      </c>
    </row>
    <row r="7" spans="2:12" hidden="1" x14ac:dyDescent="0.2"/>
    <row r="8" spans="2:12" hidden="1" x14ac:dyDescent="0.2"/>
    <row r="9" spans="2:12" ht="48" hidden="1" x14ac:dyDescent="0.2">
      <c r="B9" s="85" t="s">
        <v>410</v>
      </c>
      <c r="C9" s="85" t="s">
        <v>420</v>
      </c>
      <c r="D9" s="85" t="s">
        <v>421</v>
      </c>
      <c r="E9" s="85" t="s">
        <v>422</v>
      </c>
      <c r="F9" s="85" t="s">
        <v>423</v>
      </c>
      <c r="G9" s="85" t="s">
        <v>424</v>
      </c>
      <c r="H9" s="85" t="s">
        <v>425</v>
      </c>
      <c r="I9" s="85" t="s">
        <v>426</v>
      </c>
      <c r="J9" s="85" t="s">
        <v>427</v>
      </c>
      <c r="K9" s="85" t="s">
        <v>428</v>
      </c>
    </row>
    <row r="10" spans="2:12" hidden="1" x14ac:dyDescent="0.2">
      <c r="B10" s="85"/>
      <c r="C10" s="86"/>
      <c r="D10" s="86"/>
      <c r="E10" s="86"/>
      <c r="F10" s="86"/>
      <c r="G10" s="86"/>
      <c r="H10" s="86"/>
      <c r="I10" s="86"/>
      <c r="J10" s="86"/>
      <c r="K10" s="86"/>
    </row>
    <row r="11" spans="2:12" ht="16" hidden="1" x14ac:dyDescent="0.2">
      <c r="B11" s="495" t="s">
        <v>429</v>
      </c>
      <c r="C11" s="87">
        <v>2140000000</v>
      </c>
      <c r="D11" s="87">
        <v>0</v>
      </c>
      <c r="E11" s="87">
        <v>0</v>
      </c>
      <c r="F11" s="87">
        <v>185653082</v>
      </c>
      <c r="G11" s="87">
        <v>0</v>
      </c>
      <c r="H11" s="87">
        <v>0</v>
      </c>
      <c r="I11" s="87">
        <v>0</v>
      </c>
      <c r="J11" s="87">
        <v>0</v>
      </c>
      <c r="K11" s="87">
        <f t="shared" ref="K11:K36" si="0">SUM(C11:J11)</f>
        <v>2325653082</v>
      </c>
      <c r="L11" s="87">
        <f>2325653082*7%+2325653082</f>
        <v>2488448797.7399998</v>
      </c>
    </row>
    <row r="12" spans="2:12" hidden="1" x14ac:dyDescent="0.2">
      <c r="B12" s="496" t="s">
        <v>411</v>
      </c>
      <c r="C12" s="88">
        <v>0</v>
      </c>
      <c r="D12" s="88">
        <v>3351478</v>
      </c>
      <c r="E12" s="88">
        <v>1472941</v>
      </c>
      <c r="F12" s="88">
        <v>51802846</v>
      </c>
      <c r="G12" s="88">
        <v>0</v>
      </c>
      <c r="H12" s="88">
        <v>0</v>
      </c>
      <c r="I12" s="88">
        <v>0</v>
      </c>
      <c r="J12" s="88">
        <v>0</v>
      </c>
      <c r="K12" s="88">
        <f t="shared" si="0"/>
        <v>56627265</v>
      </c>
      <c r="L12" s="89">
        <f>56627264*7%+56627264</f>
        <v>60591172.480000004</v>
      </c>
    </row>
    <row r="13" spans="2:12" hidden="1" x14ac:dyDescent="0.2">
      <c r="B13" s="496" t="s">
        <v>250</v>
      </c>
      <c r="C13" s="88">
        <v>0</v>
      </c>
      <c r="D13" s="88">
        <v>0</v>
      </c>
      <c r="E13" s="88">
        <v>0</v>
      </c>
      <c r="F13" s="88">
        <v>2761582</v>
      </c>
      <c r="G13" s="88">
        <v>0</v>
      </c>
      <c r="H13" s="88">
        <v>0</v>
      </c>
      <c r="I13" s="88">
        <v>0</v>
      </c>
      <c r="J13" s="88">
        <v>0</v>
      </c>
      <c r="K13" s="88">
        <f t="shared" si="0"/>
        <v>2761582</v>
      </c>
      <c r="L13" s="89">
        <f>2761582*7%+2761582</f>
        <v>2954892.74</v>
      </c>
    </row>
    <row r="14" spans="2:12" hidden="1" x14ac:dyDescent="0.2">
      <c r="B14" s="496" t="s">
        <v>251</v>
      </c>
      <c r="C14" s="88">
        <v>0</v>
      </c>
      <c r="D14" s="88">
        <v>141597888</v>
      </c>
      <c r="E14" s="88">
        <v>5924455</v>
      </c>
      <c r="F14" s="88">
        <v>4215463</v>
      </c>
      <c r="G14" s="88">
        <v>0</v>
      </c>
      <c r="H14" s="88">
        <v>0</v>
      </c>
      <c r="I14" s="88">
        <v>0</v>
      </c>
      <c r="J14" s="88">
        <v>0</v>
      </c>
      <c r="K14" s="88">
        <f t="shared" si="0"/>
        <v>151737806</v>
      </c>
      <c r="L14" s="89">
        <f>151737806*7%+151737806</f>
        <v>162359452.42000002</v>
      </c>
    </row>
    <row r="15" spans="2:12" hidden="1" x14ac:dyDescent="0.2">
      <c r="B15" s="496" t="s">
        <v>252</v>
      </c>
      <c r="C15" s="88">
        <v>0</v>
      </c>
      <c r="D15" s="88">
        <v>1190439</v>
      </c>
      <c r="E15" s="88">
        <v>677869</v>
      </c>
      <c r="F15" s="88">
        <v>32906440</v>
      </c>
      <c r="G15" s="88">
        <v>0</v>
      </c>
      <c r="H15" s="88">
        <v>0</v>
      </c>
      <c r="I15" s="88">
        <v>0</v>
      </c>
      <c r="J15" s="88">
        <v>0</v>
      </c>
      <c r="K15" s="88">
        <f t="shared" si="0"/>
        <v>34774748</v>
      </c>
      <c r="L15" s="89">
        <f>34774747*7%+34774717</f>
        <v>37208949.289999999</v>
      </c>
    </row>
    <row r="16" spans="2:12" hidden="1" x14ac:dyDescent="0.2">
      <c r="B16" s="496" t="s">
        <v>0</v>
      </c>
      <c r="C16" s="88">
        <v>0</v>
      </c>
      <c r="D16" s="88">
        <v>9944752</v>
      </c>
      <c r="E16" s="88">
        <v>0</v>
      </c>
      <c r="F16" s="88">
        <v>66441562</v>
      </c>
      <c r="G16" s="88">
        <v>0</v>
      </c>
      <c r="H16" s="88">
        <v>0</v>
      </c>
      <c r="I16" s="88">
        <v>0</v>
      </c>
      <c r="J16" s="88">
        <v>0</v>
      </c>
      <c r="K16" s="88">
        <f t="shared" si="0"/>
        <v>76386314</v>
      </c>
      <c r="L16" s="88">
        <f>76386315*7%+76386315</f>
        <v>81733357.049999997</v>
      </c>
    </row>
    <row r="17" spans="2:12" hidden="1" x14ac:dyDescent="0.2">
      <c r="B17" s="496" t="s">
        <v>412</v>
      </c>
      <c r="C17" s="88">
        <v>0</v>
      </c>
      <c r="D17" s="88">
        <v>9503256</v>
      </c>
      <c r="E17" s="88">
        <v>832900</v>
      </c>
      <c r="F17" s="88">
        <v>199768387</v>
      </c>
      <c r="G17" s="88">
        <v>0</v>
      </c>
      <c r="H17" s="88">
        <v>0</v>
      </c>
      <c r="I17" s="88">
        <v>0</v>
      </c>
      <c r="J17" s="88">
        <v>0</v>
      </c>
      <c r="K17" s="88">
        <f t="shared" si="0"/>
        <v>210104543</v>
      </c>
      <c r="L17" s="89">
        <f>210104543*7%+210104543</f>
        <v>224811861.00999999</v>
      </c>
    </row>
    <row r="18" spans="2:12" hidden="1" x14ac:dyDescent="0.2">
      <c r="B18" s="496" t="s">
        <v>255</v>
      </c>
      <c r="C18" s="88">
        <v>0</v>
      </c>
      <c r="D18" s="88"/>
      <c r="E18" s="88">
        <v>0</v>
      </c>
      <c r="F18" s="88">
        <v>66288152</v>
      </c>
      <c r="G18" s="88">
        <v>0</v>
      </c>
      <c r="H18" s="88">
        <v>0</v>
      </c>
      <c r="I18" s="88">
        <v>0</v>
      </c>
      <c r="J18" s="88">
        <v>0</v>
      </c>
      <c r="K18" s="88">
        <f t="shared" si="0"/>
        <v>66288152</v>
      </c>
      <c r="L18" s="89">
        <f>66288152*7%+66288152</f>
        <v>70928322.640000001</v>
      </c>
    </row>
    <row r="19" spans="2:12" hidden="1" x14ac:dyDescent="0.2">
      <c r="B19" s="496" t="s">
        <v>413</v>
      </c>
      <c r="C19" s="88">
        <v>0</v>
      </c>
      <c r="D19" s="88">
        <v>7416125</v>
      </c>
      <c r="E19" s="88">
        <v>568941</v>
      </c>
      <c r="F19" s="88">
        <v>41209737</v>
      </c>
      <c r="G19" s="88">
        <v>0</v>
      </c>
      <c r="H19" s="88">
        <v>0</v>
      </c>
      <c r="I19" s="88">
        <v>0</v>
      </c>
      <c r="J19" s="88">
        <v>0</v>
      </c>
      <c r="K19" s="88">
        <f t="shared" si="0"/>
        <v>49194803</v>
      </c>
      <c r="L19" s="89">
        <f>49194804*7%+49194804</f>
        <v>52638440.280000001</v>
      </c>
    </row>
    <row r="20" spans="2:12" hidden="1" x14ac:dyDescent="0.2">
      <c r="B20" s="496" t="s">
        <v>253</v>
      </c>
      <c r="C20" s="88">
        <v>0</v>
      </c>
      <c r="D20" s="88">
        <v>0</v>
      </c>
      <c r="E20" s="88">
        <v>0</v>
      </c>
      <c r="F20" s="88">
        <v>2350412</v>
      </c>
      <c r="G20" s="88">
        <v>0</v>
      </c>
      <c r="H20" s="88">
        <v>0</v>
      </c>
      <c r="I20" s="88">
        <v>0</v>
      </c>
      <c r="J20" s="88">
        <v>0</v>
      </c>
      <c r="K20" s="88">
        <f t="shared" si="0"/>
        <v>2350412</v>
      </c>
      <c r="L20" s="89">
        <f>2350412*7%+2350412</f>
        <v>2514940.84</v>
      </c>
    </row>
    <row r="21" spans="2:12" hidden="1" x14ac:dyDescent="0.2">
      <c r="B21" s="496" t="s">
        <v>254</v>
      </c>
      <c r="C21" s="88">
        <v>484947559</v>
      </c>
      <c r="D21" s="88"/>
      <c r="E21" s="88">
        <v>6857865</v>
      </c>
      <c r="F21" s="88">
        <v>437764741</v>
      </c>
      <c r="G21" s="88">
        <v>0</v>
      </c>
      <c r="H21" s="88">
        <v>0</v>
      </c>
      <c r="I21" s="88">
        <v>0</v>
      </c>
      <c r="J21" s="88">
        <v>0</v>
      </c>
      <c r="K21" s="88">
        <f t="shared" si="0"/>
        <v>929570165</v>
      </c>
      <c r="L21" s="89">
        <f>1138220165*7%+1138220165</f>
        <v>1217895576.55</v>
      </c>
    </row>
    <row r="22" spans="2:12" hidden="1" x14ac:dyDescent="0.2">
      <c r="B22" s="496" t="s">
        <v>256</v>
      </c>
      <c r="C22" s="88">
        <v>0</v>
      </c>
      <c r="D22" s="88">
        <v>4430197</v>
      </c>
      <c r="E22" s="88">
        <v>853680</v>
      </c>
      <c r="F22" s="88">
        <v>44040053</v>
      </c>
      <c r="G22" s="88">
        <v>0</v>
      </c>
      <c r="H22" s="88">
        <v>0</v>
      </c>
      <c r="I22" s="88">
        <v>0</v>
      </c>
      <c r="J22" s="88">
        <v>0</v>
      </c>
      <c r="K22" s="88">
        <f t="shared" si="0"/>
        <v>49323930</v>
      </c>
      <c r="L22" s="89">
        <f>49323930*7%+49323930</f>
        <v>52776605.100000001</v>
      </c>
    </row>
    <row r="23" spans="2:12" hidden="1" x14ac:dyDescent="0.2">
      <c r="B23" s="496" t="s">
        <v>414</v>
      </c>
      <c r="C23" s="88">
        <v>0</v>
      </c>
      <c r="D23" s="88">
        <v>0</v>
      </c>
      <c r="E23" s="88">
        <v>0</v>
      </c>
      <c r="F23" s="88">
        <v>38636511</v>
      </c>
      <c r="G23" s="88">
        <v>0</v>
      </c>
      <c r="H23" s="88">
        <v>0</v>
      </c>
      <c r="I23" s="88">
        <v>0</v>
      </c>
      <c r="J23" s="88">
        <v>0</v>
      </c>
      <c r="K23" s="88">
        <f t="shared" si="0"/>
        <v>38636511</v>
      </c>
      <c r="L23" s="89">
        <f>38636511*7%+38636511</f>
        <v>41341066.770000003</v>
      </c>
    </row>
    <row r="24" spans="2:12" hidden="1" x14ac:dyDescent="0.2">
      <c r="B24" s="496" t="s">
        <v>257</v>
      </c>
      <c r="C24" s="88">
        <v>0</v>
      </c>
      <c r="D24" s="88">
        <v>2315687</v>
      </c>
      <c r="E24" s="88">
        <v>14692825</v>
      </c>
      <c r="F24" s="88">
        <v>25630059</v>
      </c>
      <c r="G24" s="88">
        <v>0</v>
      </c>
      <c r="H24" s="88">
        <v>0</v>
      </c>
      <c r="I24" s="88">
        <v>0</v>
      </c>
      <c r="J24" s="88">
        <v>0</v>
      </c>
      <c r="K24" s="88">
        <f t="shared" si="0"/>
        <v>42638571</v>
      </c>
      <c r="L24" s="89">
        <f>42638570*7%+42638570</f>
        <v>45623269.899999999</v>
      </c>
    </row>
    <row r="25" spans="2:12" hidden="1" x14ac:dyDescent="0.2">
      <c r="B25" s="496" t="s">
        <v>258</v>
      </c>
      <c r="C25" s="88">
        <v>0</v>
      </c>
      <c r="D25" s="88">
        <v>0</v>
      </c>
      <c r="E25" s="88">
        <v>0</v>
      </c>
      <c r="F25" s="88">
        <v>14218251</v>
      </c>
      <c r="G25" s="88">
        <v>0</v>
      </c>
      <c r="H25" s="88">
        <v>0</v>
      </c>
      <c r="I25" s="88">
        <v>0</v>
      </c>
      <c r="J25" s="88">
        <v>0</v>
      </c>
      <c r="K25" s="88">
        <f t="shared" si="0"/>
        <v>14218251</v>
      </c>
      <c r="L25" s="89">
        <f>14218251*7%+14218251</f>
        <v>15213528.57</v>
      </c>
    </row>
    <row r="26" spans="2:12" hidden="1" x14ac:dyDescent="0.2">
      <c r="B26" s="496" t="s">
        <v>259</v>
      </c>
      <c r="C26" s="88">
        <v>0</v>
      </c>
      <c r="D26" s="88">
        <v>4148387</v>
      </c>
      <c r="E26" s="88">
        <v>1555195</v>
      </c>
      <c r="F26" s="88">
        <v>32750117</v>
      </c>
      <c r="G26" s="88">
        <v>0</v>
      </c>
      <c r="H26" s="88">
        <v>0</v>
      </c>
      <c r="I26" s="88">
        <v>0</v>
      </c>
      <c r="J26" s="88">
        <v>0</v>
      </c>
      <c r="K26" s="88">
        <f t="shared" si="0"/>
        <v>38453699</v>
      </c>
      <c r="L26" s="89">
        <f>38453699*7%+38453699</f>
        <v>41145457.93</v>
      </c>
    </row>
    <row r="27" spans="2:12" hidden="1" x14ac:dyDescent="0.2">
      <c r="B27" s="496" t="s">
        <v>260</v>
      </c>
      <c r="C27" s="88">
        <v>0</v>
      </c>
      <c r="D27" s="88">
        <v>5976961</v>
      </c>
      <c r="E27" s="88">
        <v>0</v>
      </c>
      <c r="F27" s="88">
        <v>34332505</v>
      </c>
      <c r="G27" s="88">
        <v>0</v>
      </c>
      <c r="H27" s="88">
        <v>0</v>
      </c>
      <c r="I27" s="88">
        <v>0</v>
      </c>
      <c r="J27" s="88">
        <v>0</v>
      </c>
      <c r="K27" s="88">
        <f t="shared" si="0"/>
        <v>40309466</v>
      </c>
      <c r="L27" s="89">
        <f>40309466*7%+40309466</f>
        <v>43131128.619999997</v>
      </c>
    </row>
    <row r="28" spans="2:12" hidden="1" x14ac:dyDescent="0.2">
      <c r="B28" s="496" t="s">
        <v>261</v>
      </c>
      <c r="C28" s="88">
        <v>0</v>
      </c>
      <c r="D28" s="88">
        <v>3332254</v>
      </c>
      <c r="E28" s="88">
        <v>182113</v>
      </c>
      <c r="F28" s="88">
        <v>49007467</v>
      </c>
      <c r="G28" s="88">
        <v>0</v>
      </c>
      <c r="H28" s="88">
        <v>0</v>
      </c>
      <c r="I28" s="88">
        <v>0</v>
      </c>
      <c r="J28" s="88">
        <v>0</v>
      </c>
      <c r="K28" s="88">
        <f t="shared" si="0"/>
        <v>52521834</v>
      </c>
      <c r="L28" s="89">
        <f>52521834*7%+52521834</f>
        <v>56198362.380000003</v>
      </c>
    </row>
    <row r="29" spans="2:12" hidden="1" x14ac:dyDescent="0.2">
      <c r="B29" s="496" t="s">
        <v>262</v>
      </c>
      <c r="C29" s="88">
        <v>0</v>
      </c>
      <c r="D29" s="88">
        <v>8012511</v>
      </c>
      <c r="E29" s="88">
        <v>197799</v>
      </c>
      <c r="F29" s="88">
        <v>68791735</v>
      </c>
      <c r="G29" s="88">
        <v>0</v>
      </c>
      <c r="H29" s="88">
        <v>0</v>
      </c>
      <c r="I29" s="88">
        <v>0</v>
      </c>
      <c r="J29" s="88">
        <v>0</v>
      </c>
      <c r="K29" s="88">
        <f t="shared" si="0"/>
        <v>77002045</v>
      </c>
      <c r="L29" s="89">
        <f>77002045*7%+77002045</f>
        <v>82392188.150000006</v>
      </c>
    </row>
    <row r="30" spans="2:12" hidden="1" x14ac:dyDescent="0.2">
      <c r="B30" s="496" t="s">
        <v>430</v>
      </c>
      <c r="C30" s="88">
        <v>32100000</v>
      </c>
      <c r="D30" s="88">
        <v>1815951</v>
      </c>
      <c r="E30" s="88">
        <v>1110992</v>
      </c>
      <c r="F30" s="88">
        <v>47866136</v>
      </c>
      <c r="G30" s="88">
        <v>0</v>
      </c>
      <c r="H30" s="88">
        <v>0</v>
      </c>
      <c r="I30" s="88">
        <v>0</v>
      </c>
      <c r="J30" s="88">
        <v>0</v>
      </c>
      <c r="K30" s="88">
        <f t="shared" si="0"/>
        <v>82893079</v>
      </c>
      <c r="L30" s="89">
        <f>82893079*7%+82893079</f>
        <v>88695594.530000001</v>
      </c>
    </row>
    <row r="31" spans="2:12" hidden="1" x14ac:dyDescent="0.2">
      <c r="B31" s="496" t="s">
        <v>1</v>
      </c>
      <c r="C31" s="88">
        <v>0</v>
      </c>
      <c r="D31" s="88">
        <v>524925</v>
      </c>
      <c r="E31" s="88">
        <v>99383</v>
      </c>
      <c r="F31" s="88">
        <v>27529356</v>
      </c>
      <c r="G31" s="88">
        <v>0</v>
      </c>
      <c r="H31" s="88">
        <v>0</v>
      </c>
      <c r="I31" s="88">
        <v>0</v>
      </c>
      <c r="J31" s="88">
        <v>0</v>
      </c>
      <c r="K31" s="88">
        <f t="shared" si="0"/>
        <v>28153664</v>
      </c>
      <c r="L31" s="89">
        <f>28153663*7%+28153663</f>
        <v>30124419.41</v>
      </c>
    </row>
    <row r="32" spans="2:12" hidden="1" x14ac:dyDescent="0.2">
      <c r="B32" s="496" t="s">
        <v>263</v>
      </c>
      <c r="C32" s="88">
        <v>0</v>
      </c>
      <c r="D32" s="88">
        <v>7372426</v>
      </c>
      <c r="E32" s="88">
        <v>0</v>
      </c>
      <c r="F32" s="88">
        <v>56978985</v>
      </c>
      <c r="G32" s="88">
        <v>0</v>
      </c>
      <c r="H32" s="88">
        <v>0</v>
      </c>
      <c r="I32" s="88">
        <v>0</v>
      </c>
      <c r="J32" s="88">
        <v>0</v>
      </c>
      <c r="K32" s="88">
        <f t="shared" si="0"/>
        <v>64351411</v>
      </c>
      <c r="L32" s="89">
        <f>64351411*7%+64351411</f>
        <v>68856009.769999996</v>
      </c>
    </row>
    <row r="33" spans="1:13" hidden="1" x14ac:dyDescent="0.2">
      <c r="B33" s="496" t="s">
        <v>415</v>
      </c>
      <c r="C33" s="88">
        <v>0</v>
      </c>
      <c r="D33" s="88">
        <v>7442891</v>
      </c>
      <c r="E33" s="88">
        <v>85065</v>
      </c>
      <c r="F33" s="88">
        <v>58543976</v>
      </c>
      <c r="G33" s="88">
        <v>0</v>
      </c>
      <c r="H33" s="88">
        <v>0</v>
      </c>
      <c r="I33" s="88">
        <v>0</v>
      </c>
      <c r="J33" s="88">
        <v>0</v>
      </c>
      <c r="K33" s="88">
        <f t="shared" si="0"/>
        <v>66071932</v>
      </c>
      <c r="L33" s="89">
        <f>66071932*7%+66071932</f>
        <v>70696967.239999995</v>
      </c>
    </row>
    <row r="34" spans="1:13" hidden="1" x14ac:dyDescent="0.2">
      <c r="B34" s="496" t="s">
        <v>416</v>
      </c>
      <c r="C34" s="88">
        <v>0</v>
      </c>
      <c r="D34" s="88">
        <v>1488673</v>
      </c>
      <c r="E34" s="88">
        <v>0</v>
      </c>
      <c r="F34" s="88">
        <v>175384855</v>
      </c>
      <c r="G34" s="88">
        <v>0</v>
      </c>
      <c r="H34" s="88">
        <v>0</v>
      </c>
      <c r="I34" s="88">
        <v>0</v>
      </c>
      <c r="J34" s="88">
        <v>0</v>
      </c>
      <c r="K34" s="88">
        <f t="shared" si="0"/>
        <v>176873528</v>
      </c>
      <c r="L34" s="89">
        <f>176873527*7%+176873527</f>
        <v>189254673.88999999</v>
      </c>
    </row>
    <row r="35" spans="1:13" hidden="1" x14ac:dyDescent="0.2">
      <c r="B35" s="496" t="s">
        <v>264</v>
      </c>
      <c r="C35" s="88">
        <v>0</v>
      </c>
      <c r="D35" s="88">
        <v>6065840</v>
      </c>
      <c r="E35" s="88">
        <v>6650324</v>
      </c>
      <c r="F35" s="88">
        <v>21981442</v>
      </c>
      <c r="G35" s="88">
        <v>0</v>
      </c>
      <c r="H35" s="88">
        <v>0</v>
      </c>
      <c r="I35" s="88">
        <v>0</v>
      </c>
      <c r="J35" s="88">
        <v>0</v>
      </c>
      <c r="K35" s="88">
        <f t="shared" si="0"/>
        <v>34697606</v>
      </c>
      <c r="L35" s="89">
        <f>34697606*7%+34697606</f>
        <v>37126438.420000002</v>
      </c>
    </row>
    <row r="36" spans="1:13" hidden="1" x14ac:dyDescent="0.2">
      <c r="B36" s="496" t="s">
        <v>431</v>
      </c>
      <c r="C36" s="88">
        <v>0</v>
      </c>
      <c r="D36" s="88">
        <v>0</v>
      </c>
      <c r="E36" s="88">
        <v>0</v>
      </c>
      <c r="F36" s="88">
        <v>0</v>
      </c>
      <c r="G36" s="88">
        <v>64200000</v>
      </c>
      <c r="H36" s="88">
        <v>114139085</v>
      </c>
      <c r="I36" s="88">
        <v>856000000</v>
      </c>
      <c r="J36" s="88">
        <v>406092530</v>
      </c>
      <c r="K36" s="88">
        <f t="shared" si="0"/>
        <v>1440431615</v>
      </c>
      <c r="L36" s="89"/>
    </row>
    <row r="37" spans="1:13" s="84" customFormat="1" ht="25.5" hidden="1" customHeight="1" x14ac:dyDescent="0.2">
      <c r="A37" s="273"/>
      <c r="B37" s="497" t="s">
        <v>417</v>
      </c>
      <c r="C37" s="90">
        <f t="shared" ref="C37:K37" si="1">SUM(C11:C36)</f>
        <v>2657047559</v>
      </c>
      <c r="D37" s="90">
        <f t="shared" si="1"/>
        <v>225930641</v>
      </c>
      <c r="E37" s="90">
        <f t="shared" si="1"/>
        <v>41762347</v>
      </c>
      <c r="F37" s="90">
        <f t="shared" si="1"/>
        <v>1786853852</v>
      </c>
      <c r="G37" s="90">
        <f t="shared" si="1"/>
        <v>64200000</v>
      </c>
      <c r="H37" s="90">
        <f t="shared" si="1"/>
        <v>114139085</v>
      </c>
      <c r="I37" s="90">
        <f t="shared" si="1"/>
        <v>856000000</v>
      </c>
      <c r="J37" s="90">
        <f t="shared" si="1"/>
        <v>406092530</v>
      </c>
      <c r="K37" s="90">
        <f t="shared" si="1"/>
        <v>6152026014</v>
      </c>
      <c r="L37" s="91"/>
    </row>
    <row r="38" spans="1:13" hidden="1" x14ac:dyDescent="0.2"/>
    <row r="39" spans="1:13" hidden="1" x14ac:dyDescent="0.2">
      <c r="C39" s="83"/>
      <c r="D39" s="83"/>
      <c r="E39" s="83"/>
      <c r="F39" s="83"/>
      <c r="G39" s="83"/>
      <c r="H39" s="83"/>
      <c r="I39" s="83"/>
      <c r="J39" s="83"/>
      <c r="K39" s="83"/>
    </row>
    <row r="40" spans="1:13" hidden="1" x14ac:dyDescent="0.2">
      <c r="C40" s="83"/>
      <c r="D40" s="83"/>
      <c r="E40" s="83"/>
      <c r="F40" s="83"/>
      <c r="G40" s="83"/>
      <c r="H40" s="83"/>
      <c r="I40" s="83"/>
      <c r="J40" s="83"/>
      <c r="K40" s="83"/>
    </row>
    <row r="41" spans="1:13" hidden="1" x14ac:dyDescent="0.2">
      <c r="C41" s="83"/>
      <c r="D41" s="83"/>
      <c r="E41" s="83"/>
      <c r="F41" s="83"/>
      <c r="G41" s="83"/>
      <c r="H41" s="83"/>
      <c r="I41" s="83"/>
      <c r="J41" s="83"/>
      <c r="K41" s="83"/>
    </row>
    <row r="42" spans="1:13" hidden="1" x14ac:dyDescent="0.2"/>
    <row r="43" spans="1:13" ht="26" customHeight="1" x14ac:dyDescent="0.2">
      <c r="A43" s="682" t="s">
        <v>963</v>
      </c>
      <c r="B43" s="682"/>
      <c r="C43" s="682"/>
      <c r="D43" s="682"/>
    </row>
    <row r="44" spans="1:13" x14ac:dyDescent="0.2">
      <c r="C44" s="83"/>
      <c r="D44" s="83"/>
      <c r="E44" s="83"/>
      <c r="F44" s="83"/>
      <c r="G44" s="83"/>
      <c r="H44" s="83"/>
      <c r="I44" s="83"/>
      <c r="J44" s="83"/>
      <c r="K44" s="83"/>
    </row>
    <row r="45" spans="1:13" x14ac:dyDescent="0.2">
      <c r="C45" s="83"/>
      <c r="D45" s="83"/>
      <c r="E45" s="83"/>
      <c r="F45" s="83"/>
      <c r="G45" s="83"/>
      <c r="H45" s="83"/>
      <c r="I45" s="83"/>
      <c r="J45" s="83"/>
      <c r="K45" s="83"/>
    </row>
    <row r="47" spans="1:13" ht="66" customHeight="1" x14ac:dyDescent="0.25">
      <c r="A47" s="498" t="s">
        <v>961</v>
      </c>
      <c r="B47" s="498" t="s">
        <v>439</v>
      </c>
      <c r="C47" s="498" t="s">
        <v>947</v>
      </c>
      <c r="D47" s="498" t="s">
        <v>948</v>
      </c>
      <c r="E47" s="498" t="s">
        <v>962</v>
      </c>
      <c r="F47" s="498" t="s">
        <v>424</v>
      </c>
      <c r="G47" s="498" t="s">
        <v>949</v>
      </c>
      <c r="H47" s="498" t="s">
        <v>426</v>
      </c>
      <c r="I47" s="498" t="s">
        <v>950</v>
      </c>
      <c r="J47" s="498" t="s">
        <v>830</v>
      </c>
      <c r="K47" s="498" t="s">
        <v>428</v>
      </c>
      <c r="L47" s="241"/>
      <c r="M47" s="241"/>
    </row>
    <row r="48" spans="1:13" x14ac:dyDescent="0.2">
      <c r="A48" s="501">
        <v>1</v>
      </c>
      <c r="B48" s="502" t="s">
        <v>951</v>
      </c>
      <c r="C48" s="623">
        <v>0</v>
      </c>
      <c r="D48" s="503">
        <v>2886506.9473109641</v>
      </c>
      <c r="E48" s="503">
        <v>22780244.539024111</v>
      </c>
      <c r="F48" s="503">
        <f>+M48*1300000</f>
        <v>3900000</v>
      </c>
      <c r="G48" s="503">
        <v>763066.62897065177</v>
      </c>
      <c r="H48" s="503">
        <v>197168728.60119</v>
      </c>
      <c r="I48" s="503">
        <v>1102337.4169908897</v>
      </c>
      <c r="J48" s="503">
        <v>2366012.5035232217</v>
      </c>
      <c r="K48" s="503">
        <f>SUM(C48:J48)</f>
        <v>230966896.63700983</v>
      </c>
      <c r="L48" s="274">
        <f>SUM(C48:J48)</f>
        <v>230966896.63700983</v>
      </c>
      <c r="M48" s="82">
        <v>3</v>
      </c>
    </row>
    <row r="49" spans="1:13" x14ac:dyDescent="0.2">
      <c r="A49" s="501">
        <v>2</v>
      </c>
      <c r="B49" s="502" t="s">
        <v>251</v>
      </c>
      <c r="C49" s="623">
        <v>0</v>
      </c>
      <c r="D49" s="503">
        <v>62818794.012156084</v>
      </c>
      <c r="E49" s="503">
        <v>24010390.550661862</v>
      </c>
      <c r="F49" s="503">
        <f t="shared" ref="F49:F72" si="2">+M49*1300000</f>
        <v>5200000</v>
      </c>
      <c r="G49" s="503">
        <v>2314347.7603693064</v>
      </c>
      <c r="H49" s="503">
        <v>480301922.99991983</v>
      </c>
      <c r="I49" s="503">
        <v>243640960.2265822</v>
      </c>
      <c r="J49" s="503">
        <v>6359108.929655984</v>
      </c>
      <c r="K49" s="503">
        <f t="shared" ref="K49:K72" si="3">SUM(C49:J49)</f>
        <v>824645524.47934532</v>
      </c>
      <c r="M49" s="82">
        <v>4</v>
      </c>
    </row>
    <row r="50" spans="1:13" x14ac:dyDescent="0.2">
      <c r="A50" s="501">
        <v>3</v>
      </c>
      <c r="B50" s="502" t="s">
        <v>252</v>
      </c>
      <c r="C50" s="623">
        <v>0</v>
      </c>
      <c r="D50" s="503">
        <v>1123779.0197556254</v>
      </c>
      <c r="E50" s="503">
        <v>8417974.3813891355</v>
      </c>
      <c r="F50" s="503">
        <f t="shared" si="2"/>
        <v>2600000</v>
      </c>
      <c r="G50" s="503">
        <v>3768456.8077918598</v>
      </c>
      <c r="H50" s="503">
        <v>77659561.601539999</v>
      </c>
      <c r="I50" s="503">
        <v>71350686.368923783</v>
      </c>
      <c r="J50" s="503">
        <v>3895929.5439652735</v>
      </c>
      <c r="K50" s="503">
        <f t="shared" si="3"/>
        <v>168816387.72336566</v>
      </c>
      <c r="M50" s="82">
        <v>2</v>
      </c>
    </row>
    <row r="51" spans="1:13" x14ac:dyDescent="0.2">
      <c r="A51" s="501">
        <v>4</v>
      </c>
      <c r="B51" s="502" t="s">
        <v>250</v>
      </c>
      <c r="C51" s="623">
        <v>0</v>
      </c>
      <c r="D51" s="503">
        <v>0</v>
      </c>
      <c r="E51" s="503">
        <v>5383730.7947795428</v>
      </c>
      <c r="F51" s="503">
        <f t="shared" si="2"/>
        <v>2600000</v>
      </c>
      <c r="G51" s="503">
        <v>174939.80359010678</v>
      </c>
      <c r="H51" s="503">
        <v>20751311.371259999</v>
      </c>
      <c r="I51" s="503">
        <v>8950638.7247535978</v>
      </c>
      <c r="J51" s="503">
        <v>3331199.6817142549</v>
      </c>
      <c r="K51" s="503">
        <f t="shared" si="3"/>
        <v>41191820.3760975</v>
      </c>
      <c r="M51" s="82">
        <v>2</v>
      </c>
    </row>
    <row r="52" spans="1:13" x14ac:dyDescent="0.2">
      <c r="A52" s="501">
        <v>5</v>
      </c>
      <c r="B52" s="502" t="s">
        <v>952</v>
      </c>
      <c r="C52" s="623">
        <v>0</v>
      </c>
      <c r="D52" s="503">
        <v>144030648.48552659</v>
      </c>
      <c r="E52" s="503">
        <v>19775197.221075408</v>
      </c>
      <c r="F52" s="503">
        <f t="shared" si="2"/>
        <v>2600000</v>
      </c>
      <c r="G52" s="503">
        <v>174939.80359010678</v>
      </c>
      <c r="H52" s="503">
        <v>48036293.577889994</v>
      </c>
      <c r="I52" s="503">
        <v>0</v>
      </c>
      <c r="J52" s="503">
        <v>4345903.0578934615</v>
      </c>
      <c r="K52" s="503">
        <f t="shared" si="3"/>
        <v>218962982.14597559</v>
      </c>
      <c r="M52" s="82">
        <v>2</v>
      </c>
    </row>
    <row r="53" spans="1:13" x14ac:dyDescent="0.2">
      <c r="A53" s="501">
        <v>6</v>
      </c>
      <c r="B53" s="502" t="s">
        <v>953</v>
      </c>
      <c r="C53" s="623">
        <v>0</v>
      </c>
      <c r="D53" s="503">
        <v>4665061.0826261211</v>
      </c>
      <c r="E53" s="503">
        <v>143398507.92622244</v>
      </c>
      <c r="F53" s="503">
        <f t="shared" si="2"/>
        <v>9100000</v>
      </c>
      <c r="G53" s="503">
        <v>19165483.91666786</v>
      </c>
      <c r="H53" s="503">
        <v>1228313904.5621941</v>
      </c>
      <c r="I53" s="503">
        <v>147238204.73401615</v>
      </c>
      <c r="J53" s="503">
        <v>22078395.570816159</v>
      </c>
      <c r="K53" s="503">
        <f t="shared" si="3"/>
        <v>1573959557.7925429</v>
      </c>
      <c r="M53" s="82">
        <v>7</v>
      </c>
    </row>
    <row r="54" spans="1:13" x14ac:dyDescent="0.2">
      <c r="A54" s="501">
        <v>7</v>
      </c>
      <c r="B54" s="502" t="s">
        <v>954</v>
      </c>
      <c r="C54" s="623">
        <v>0</v>
      </c>
      <c r="D54" s="503">
        <v>4794836.847252734</v>
      </c>
      <c r="E54" s="503">
        <v>13948047.991948443</v>
      </c>
      <c r="F54" s="503">
        <f t="shared" si="2"/>
        <v>2600000</v>
      </c>
      <c r="G54" s="503">
        <v>954494.09481811314</v>
      </c>
      <c r="H54" s="503">
        <v>59997718.240850009</v>
      </c>
      <c r="I54" s="503">
        <v>0</v>
      </c>
      <c r="J54" s="503">
        <v>3895929.5439652735</v>
      </c>
      <c r="K54" s="503">
        <f t="shared" si="3"/>
        <v>86191026.718834579</v>
      </c>
      <c r="M54" s="82">
        <v>2</v>
      </c>
    </row>
    <row r="55" spans="1:13" x14ac:dyDescent="0.2">
      <c r="A55" s="501">
        <v>8</v>
      </c>
      <c r="B55" s="502" t="s">
        <v>255</v>
      </c>
      <c r="C55" s="623">
        <v>0</v>
      </c>
      <c r="D55" s="503">
        <v>0</v>
      </c>
      <c r="E55" s="503">
        <v>0</v>
      </c>
      <c r="F55" s="503">
        <f t="shared" si="2"/>
        <v>2600000</v>
      </c>
      <c r="G55" s="503">
        <v>135237.15252027876</v>
      </c>
      <c r="H55" s="503">
        <v>42316061.638530008</v>
      </c>
      <c r="I55" s="503">
        <v>0</v>
      </c>
      <c r="J55" s="503">
        <v>3018316.2432247777</v>
      </c>
      <c r="K55" s="503">
        <f t="shared" si="3"/>
        <v>48069615.034275062</v>
      </c>
      <c r="M55" s="82">
        <v>2</v>
      </c>
    </row>
    <row r="56" spans="1:13" x14ac:dyDescent="0.2">
      <c r="A56" s="501">
        <v>9</v>
      </c>
      <c r="B56" s="502" t="s">
        <v>955</v>
      </c>
      <c r="C56" s="623">
        <v>0</v>
      </c>
      <c r="D56" s="503">
        <v>0</v>
      </c>
      <c r="E56" s="503">
        <v>0</v>
      </c>
      <c r="F56" s="503">
        <f t="shared" si="2"/>
        <v>2600000</v>
      </c>
      <c r="G56" s="503">
        <v>174939.80359010678</v>
      </c>
      <c r="H56" s="503">
        <v>18989795.064760003</v>
      </c>
      <c r="I56" s="503">
        <v>0</v>
      </c>
      <c r="J56" s="503">
        <v>3331199.6817142549</v>
      </c>
      <c r="K56" s="503">
        <f t="shared" si="3"/>
        <v>25095934.550064366</v>
      </c>
      <c r="M56" s="82">
        <v>2</v>
      </c>
    </row>
    <row r="57" spans="1:13" x14ac:dyDescent="0.2">
      <c r="A57" s="501">
        <v>10</v>
      </c>
      <c r="B57" s="502" t="s">
        <v>254</v>
      </c>
      <c r="C57" s="623">
        <v>1220040232.848913</v>
      </c>
      <c r="D57" s="503">
        <v>4103143.5030423771</v>
      </c>
      <c r="E57" s="503">
        <v>932805641.60010958</v>
      </c>
      <c r="F57" s="503">
        <f t="shared" si="2"/>
        <v>14300000</v>
      </c>
      <c r="G57" s="503">
        <v>3364328.0887854742</v>
      </c>
      <c r="H57" s="503">
        <v>1021068981.5023097</v>
      </c>
      <c r="I57" s="503">
        <v>85668138.378888249</v>
      </c>
      <c r="J57" s="503">
        <v>12110225.736376744</v>
      </c>
      <c r="K57" s="503">
        <f t="shared" si="3"/>
        <v>3293460691.6584253</v>
      </c>
      <c r="M57" s="82">
        <v>11</v>
      </c>
    </row>
    <row r="58" spans="1:13" x14ac:dyDescent="0.2">
      <c r="A58" s="501">
        <v>11</v>
      </c>
      <c r="B58" s="502" t="s">
        <v>956</v>
      </c>
      <c r="C58" s="623">
        <v>3428333453.6763344</v>
      </c>
      <c r="D58" s="503">
        <v>0</v>
      </c>
      <c r="E58" s="503">
        <v>144959803.27055115</v>
      </c>
      <c r="F58" s="503">
        <f t="shared" si="2"/>
        <v>10400000</v>
      </c>
      <c r="G58" s="503">
        <v>122911975.27000931</v>
      </c>
      <c r="H58" s="503">
        <v>162298558.11436999</v>
      </c>
      <c r="I58" s="503">
        <v>0</v>
      </c>
      <c r="J58" s="503">
        <v>499447237.65139782</v>
      </c>
      <c r="K58" s="503">
        <f t="shared" si="3"/>
        <v>4368351027.9826632</v>
      </c>
      <c r="M58" s="82">
        <v>8</v>
      </c>
    </row>
    <row r="59" spans="1:13" x14ac:dyDescent="0.2">
      <c r="A59" s="501">
        <v>12</v>
      </c>
      <c r="B59" s="502" t="s">
        <v>256</v>
      </c>
      <c r="C59" s="623">
        <v>0</v>
      </c>
      <c r="D59" s="503">
        <v>3161407.7048115162</v>
      </c>
      <c r="E59" s="503">
        <v>6183548.9894814221</v>
      </c>
      <c r="F59" s="503">
        <f t="shared" si="2"/>
        <v>3900000</v>
      </c>
      <c r="G59" s="503">
        <v>1013137.2789685291</v>
      </c>
      <c r="H59" s="503">
        <v>224927203.61581999</v>
      </c>
      <c r="I59" s="503">
        <v>0</v>
      </c>
      <c r="J59" s="503">
        <v>3895929.5439652735</v>
      </c>
      <c r="K59" s="503">
        <f t="shared" si="3"/>
        <v>243081227.13304675</v>
      </c>
      <c r="M59" s="82">
        <v>3</v>
      </c>
    </row>
    <row r="60" spans="1:13" x14ac:dyDescent="0.2">
      <c r="A60" s="501">
        <v>13</v>
      </c>
      <c r="B60" s="502" t="s">
        <v>957</v>
      </c>
      <c r="C60" s="623">
        <v>0</v>
      </c>
      <c r="D60" s="503">
        <v>0</v>
      </c>
      <c r="E60" s="503">
        <v>4194042.9554680269</v>
      </c>
      <c r="F60" s="503">
        <f t="shared" si="2"/>
        <v>2600000</v>
      </c>
      <c r="G60" s="503">
        <v>621385.43877784163</v>
      </c>
      <c r="H60" s="503">
        <v>57668217.831040017</v>
      </c>
      <c r="I60" s="503">
        <v>20097362.796220928</v>
      </c>
      <c r="J60" s="503">
        <v>9463711.310462147</v>
      </c>
      <c r="K60" s="503">
        <f t="shared" si="3"/>
        <v>94644720.331968963</v>
      </c>
      <c r="M60" s="82">
        <v>2</v>
      </c>
    </row>
    <row r="61" spans="1:13" x14ac:dyDescent="0.2">
      <c r="A61" s="501">
        <v>14</v>
      </c>
      <c r="B61" s="502" t="s">
        <v>257</v>
      </c>
      <c r="C61" s="623">
        <v>0</v>
      </c>
      <c r="D61" s="503">
        <v>5836350.0831804173</v>
      </c>
      <c r="E61" s="503">
        <v>10846363.706257861</v>
      </c>
      <c r="F61" s="503">
        <f t="shared" si="2"/>
        <v>2600000</v>
      </c>
      <c r="G61" s="503">
        <v>1025936.6411814938</v>
      </c>
      <c r="H61" s="503">
        <v>98867557.607489988</v>
      </c>
      <c r="I61" s="503">
        <v>0</v>
      </c>
      <c r="J61" s="503">
        <v>3594775.7709525041</v>
      </c>
      <c r="K61" s="503">
        <f t="shared" si="3"/>
        <v>122770983.80906227</v>
      </c>
      <c r="M61" s="82">
        <v>2</v>
      </c>
    </row>
    <row r="62" spans="1:13" x14ac:dyDescent="0.2">
      <c r="A62" s="501">
        <v>15</v>
      </c>
      <c r="B62" s="502" t="s">
        <v>258</v>
      </c>
      <c r="C62" s="623">
        <v>0</v>
      </c>
      <c r="D62" s="503">
        <v>0</v>
      </c>
      <c r="E62" s="503">
        <v>61098.873267057854</v>
      </c>
      <c r="F62" s="503">
        <f t="shared" si="2"/>
        <v>2600000</v>
      </c>
      <c r="G62" s="503">
        <v>174939.80359010678</v>
      </c>
      <c r="H62" s="503">
        <v>17740706.631219994</v>
      </c>
      <c r="I62" s="503">
        <v>1111227.7283286862</v>
      </c>
      <c r="J62" s="503">
        <v>3895929.5439652735</v>
      </c>
      <c r="K62" s="503">
        <f t="shared" si="3"/>
        <v>25583902.580371119</v>
      </c>
      <c r="M62" s="82">
        <v>2</v>
      </c>
    </row>
    <row r="63" spans="1:13" x14ac:dyDescent="0.2">
      <c r="A63" s="501">
        <v>16</v>
      </c>
      <c r="B63" s="502" t="s">
        <v>259</v>
      </c>
      <c r="C63" s="623">
        <v>0</v>
      </c>
      <c r="D63" s="503">
        <v>3412522.7873677975</v>
      </c>
      <c r="E63" s="503">
        <v>15517126.737163037</v>
      </c>
      <c r="F63" s="503">
        <f t="shared" si="2"/>
        <v>3900000</v>
      </c>
      <c r="G63" s="503">
        <v>1963737.774190187</v>
      </c>
      <c r="H63" s="503">
        <v>113186339.57258998</v>
      </c>
      <c r="I63" s="503">
        <v>67649020.588657454</v>
      </c>
      <c r="J63" s="503">
        <v>5097901.3074612115</v>
      </c>
      <c r="K63" s="503">
        <f t="shared" si="3"/>
        <v>210726648.76742965</v>
      </c>
      <c r="M63" s="82">
        <v>3</v>
      </c>
    </row>
    <row r="64" spans="1:13" x14ac:dyDescent="0.2">
      <c r="A64" s="501">
        <v>17</v>
      </c>
      <c r="B64" s="502" t="s">
        <v>260</v>
      </c>
      <c r="C64" s="623">
        <v>0</v>
      </c>
      <c r="D64" s="503">
        <v>3576088.8270056997</v>
      </c>
      <c r="E64" s="503">
        <v>51601028.16421748</v>
      </c>
      <c r="F64" s="503">
        <f t="shared" si="2"/>
        <v>2600000</v>
      </c>
      <c r="G64" s="503">
        <v>203476.09747816093</v>
      </c>
      <c r="H64" s="503">
        <v>85474107.467130005</v>
      </c>
      <c r="I64" s="503">
        <v>235228193.91445151</v>
      </c>
      <c r="J64" s="503">
        <v>3647431.7112827194</v>
      </c>
      <c r="K64" s="503">
        <f t="shared" si="3"/>
        <v>382330326.18156558</v>
      </c>
      <c r="M64" s="82">
        <v>2</v>
      </c>
    </row>
    <row r="65" spans="1:15" x14ac:dyDescent="0.2">
      <c r="A65" s="501">
        <v>18</v>
      </c>
      <c r="B65" s="502" t="s">
        <v>261</v>
      </c>
      <c r="C65" s="623">
        <v>0</v>
      </c>
      <c r="D65" s="503">
        <v>2108216.5876169032</v>
      </c>
      <c r="E65" s="503">
        <v>34024987.991661824</v>
      </c>
      <c r="F65" s="503">
        <f t="shared" si="2"/>
        <v>3900000</v>
      </c>
      <c r="G65" s="503">
        <v>904383.27438153734</v>
      </c>
      <c r="H65" s="503">
        <v>265566936.34315994</v>
      </c>
      <c r="I65" s="503">
        <v>0</v>
      </c>
      <c r="J65" s="503">
        <v>4033366.7657938479</v>
      </c>
      <c r="K65" s="503">
        <f t="shared" si="3"/>
        <v>310537890.96261406</v>
      </c>
      <c r="M65" s="82">
        <v>3</v>
      </c>
    </row>
    <row r="66" spans="1:15" x14ac:dyDescent="0.2">
      <c r="A66" s="501">
        <v>19</v>
      </c>
      <c r="B66" s="502" t="s">
        <v>262</v>
      </c>
      <c r="C66" s="623">
        <v>0</v>
      </c>
      <c r="D66" s="503">
        <v>4918333.3405771134</v>
      </c>
      <c r="E66" s="503">
        <v>0</v>
      </c>
      <c r="F66" s="503">
        <f t="shared" si="2"/>
        <v>2600000</v>
      </c>
      <c r="G66" s="503">
        <v>401780.14198888611</v>
      </c>
      <c r="H66" s="503">
        <v>60670325.865850031</v>
      </c>
      <c r="I66" s="503">
        <v>53235575.234006479</v>
      </c>
      <c r="J66" s="503">
        <v>4346250.204283325</v>
      </c>
      <c r="K66" s="503">
        <f t="shared" si="3"/>
        <v>126172264.78670584</v>
      </c>
      <c r="M66" s="82">
        <v>2</v>
      </c>
    </row>
    <row r="67" spans="1:15" x14ac:dyDescent="0.2">
      <c r="A67" s="501">
        <v>20</v>
      </c>
      <c r="B67" s="502" t="s">
        <v>958</v>
      </c>
      <c r="C67" s="623">
        <v>0</v>
      </c>
      <c r="D67" s="503">
        <v>1751224.0127089142</v>
      </c>
      <c r="E67" s="503">
        <v>4224366.379469499</v>
      </c>
      <c r="F67" s="503">
        <f t="shared" si="2"/>
        <v>3900000</v>
      </c>
      <c r="G67" s="503">
        <v>1654627.6751575018</v>
      </c>
      <c r="H67" s="503">
        <v>1174292867.30601</v>
      </c>
      <c r="I67" s="503">
        <v>2161687.2024253984</v>
      </c>
      <c r="J67" s="503">
        <v>6479426.5146496734</v>
      </c>
      <c r="K67" s="503">
        <f t="shared" si="3"/>
        <v>1194464199.090421</v>
      </c>
      <c r="M67" s="82">
        <v>3</v>
      </c>
    </row>
    <row r="68" spans="1:15" x14ac:dyDescent="0.2">
      <c r="A68" s="501">
        <v>21</v>
      </c>
      <c r="B68" s="502" t="s">
        <v>1</v>
      </c>
      <c r="C68" s="623">
        <v>0</v>
      </c>
      <c r="D68" s="503">
        <v>378998.91612504137</v>
      </c>
      <c r="E68" s="503">
        <v>19550837.121719833</v>
      </c>
      <c r="F68" s="503">
        <f t="shared" si="2"/>
        <v>2600000</v>
      </c>
      <c r="G68" s="503">
        <v>486148.28625756287</v>
      </c>
      <c r="H68" s="503">
        <v>196332527.14440998</v>
      </c>
      <c r="I68" s="503">
        <v>11288568.636833703</v>
      </c>
      <c r="J68" s="503">
        <v>3895929.5439652735</v>
      </c>
      <c r="K68" s="503">
        <f t="shared" si="3"/>
        <v>234533009.64931139</v>
      </c>
      <c r="M68" s="82">
        <v>2</v>
      </c>
    </row>
    <row r="69" spans="1:15" x14ac:dyDescent="0.2">
      <c r="A69" s="501">
        <v>22</v>
      </c>
      <c r="B69" s="502" t="s">
        <v>263</v>
      </c>
      <c r="C69" s="623">
        <v>0</v>
      </c>
      <c r="D69" s="503">
        <v>4574167.6246609828</v>
      </c>
      <c r="E69" s="503">
        <v>5858896.5585055742</v>
      </c>
      <c r="F69" s="503">
        <f t="shared" si="2"/>
        <v>2600000</v>
      </c>
      <c r="G69" s="503">
        <v>796987.13087460934</v>
      </c>
      <c r="H69" s="503">
        <v>36598592.753140002</v>
      </c>
      <c r="I69" s="503">
        <v>5291809.7799780415</v>
      </c>
      <c r="J69" s="503">
        <v>3797842.6201560143</v>
      </c>
      <c r="K69" s="503">
        <f t="shared" si="3"/>
        <v>59518296.467315227</v>
      </c>
      <c r="M69" s="82">
        <v>2</v>
      </c>
    </row>
    <row r="70" spans="1:15" x14ac:dyDescent="0.2">
      <c r="A70" s="501">
        <v>23</v>
      </c>
      <c r="B70" s="502" t="s">
        <v>959</v>
      </c>
      <c r="C70" s="623">
        <v>0</v>
      </c>
      <c r="D70" s="503">
        <v>4506649.4300722517</v>
      </c>
      <c r="E70" s="503">
        <v>22648578.591483496</v>
      </c>
      <c r="F70" s="503">
        <f t="shared" si="2"/>
        <v>3900000</v>
      </c>
      <c r="G70" s="503">
        <v>1980898.1347181161</v>
      </c>
      <c r="H70" s="503">
        <v>80638606.76929</v>
      </c>
      <c r="I70" s="503">
        <v>12369040.624312587</v>
      </c>
      <c r="J70" s="503">
        <v>4033366.7657938479</v>
      </c>
      <c r="K70" s="503">
        <f t="shared" si="3"/>
        <v>130077140.3156703</v>
      </c>
      <c r="M70" s="82">
        <v>3</v>
      </c>
    </row>
    <row r="71" spans="1:15" x14ac:dyDescent="0.2">
      <c r="A71" s="501">
        <v>24</v>
      </c>
      <c r="B71" s="502" t="s">
        <v>960</v>
      </c>
      <c r="C71" s="623">
        <v>0</v>
      </c>
      <c r="D71" s="503">
        <v>890691.42842399108</v>
      </c>
      <c r="E71" s="503">
        <v>377483693.29694122</v>
      </c>
      <c r="F71" s="503">
        <f t="shared" si="2"/>
        <v>2600000</v>
      </c>
      <c r="G71" s="503">
        <v>556868.62004407891</v>
      </c>
      <c r="H71" s="503">
        <v>98362346.456119984</v>
      </c>
      <c r="I71" s="503">
        <v>229785545.56947282</v>
      </c>
      <c r="J71" s="503">
        <v>3468636.9035428287</v>
      </c>
      <c r="K71" s="503">
        <f t="shared" si="3"/>
        <v>713147782.27454495</v>
      </c>
      <c r="M71" s="82">
        <v>2</v>
      </c>
    </row>
    <row r="72" spans="1:15" x14ac:dyDescent="0.2">
      <c r="A72" s="501">
        <v>25</v>
      </c>
      <c r="B72" s="502" t="s">
        <v>264</v>
      </c>
      <c r="C72" s="623">
        <v>0</v>
      </c>
      <c r="D72" s="503">
        <v>56763833.514514893</v>
      </c>
      <c r="E72" s="503">
        <v>48252681.482042134</v>
      </c>
      <c r="F72" s="503">
        <f t="shared" si="2"/>
        <v>3900000</v>
      </c>
      <c r="G72" s="503">
        <v>3682078.0259442115</v>
      </c>
      <c r="H72" s="503">
        <v>202802947.43855006</v>
      </c>
      <c r="I72" s="503">
        <v>11288545.082949096</v>
      </c>
      <c r="J72" s="503">
        <v>3468636.9035428287</v>
      </c>
      <c r="K72" s="503">
        <f t="shared" si="3"/>
        <v>330158722.4475432</v>
      </c>
      <c r="M72" s="82">
        <v>3</v>
      </c>
    </row>
    <row r="73" spans="1:15" x14ac:dyDescent="0.2">
      <c r="A73" s="499"/>
      <c r="B73" s="499" t="s">
        <v>417</v>
      </c>
      <c r="C73" s="624">
        <f t="shared" ref="C73" si="4">SUM(C47:C72)</f>
        <v>4648373686.5252476</v>
      </c>
      <c r="D73" s="500">
        <f t="shared" ref="D73:J73" si="5">SUM(D48:D72)</f>
        <v>316301254.15473604</v>
      </c>
      <c r="E73" s="500">
        <f t="shared" si="5"/>
        <v>1915926789.1234403</v>
      </c>
      <c r="F73" s="500">
        <f>SUM(F48:F72)*1.12</f>
        <v>115024000.00000001</v>
      </c>
      <c r="G73" s="500">
        <f t="shared" si="5"/>
        <v>169368593.454256</v>
      </c>
      <c r="H73" s="500">
        <f t="shared" si="5"/>
        <v>6070032120.0766335</v>
      </c>
      <c r="I73" s="500">
        <f t="shared" si="5"/>
        <v>1207457543.0077918</v>
      </c>
      <c r="J73" s="500">
        <f t="shared" si="5"/>
        <v>627298593.55406392</v>
      </c>
      <c r="K73" s="500">
        <f>SUM(K48:K72)</f>
        <v>15057458579.896172</v>
      </c>
      <c r="M73" s="83"/>
      <c r="O73" s="83"/>
    </row>
    <row r="74" spans="1:15" x14ac:dyDescent="0.2">
      <c r="D74" s="274"/>
      <c r="I74" s="492"/>
      <c r="K74" s="274"/>
    </row>
  </sheetData>
  <autoFilter ref="A47:L47" xr:uid="{00000000-0009-0000-0000-000001000000}">
    <sortState xmlns:xlrd2="http://schemas.microsoft.com/office/spreadsheetml/2017/richdata2" ref="A48:M72">
      <sortCondition ref="B47"/>
    </sortState>
  </autoFilter>
  <mergeCells count="1">
    <mergeCell ref="A43:D43"/>
  </mergeCells>
  <pageMargins left="0.7" right="0.7" top="0.75" bottom="0.75" header="0.3" footer="0.3"/>
  <pageSetup paperSize="9" scale="68" fitToHeight="0" orientation="landscape" r:id="rId1"/>
  <headerFooter>
    <oddFooter>&amp;C_x000D_&amp;1#&amp;"Calibri"&amp;10&amp;K008000 DOCUMENTO PÚBLICO</oddFooter>
  </headerFooter>
  <ignoredErrors>
    <ignoredError sqref="K73 F7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6FF33"/>
  </sheetPr>
  <dimension ref="B2:F13"/>
  <sheetViews>
    <sheetView tabSelected="1" zoomScaleNormal="100" workbookViewId="0">
      <selection activeCell="D13" sqref="D13"/>
    </sheetView>
  </sheetViews>
  <sheetFormatPr baseColWidth="10" defaultColWidth="10.83203125" defaultRowHeight="16" x14ac:dyDescent="0.15"/>
  <cols>
    <col min="1" max="1" width="4.1640625" style="243" customWidth="1"/>
    <col min="2" max="2" width="67.1640625" style="243" customWidth="1"/>
    <col min="3" max="3" width="19.1640625" style="243" customWidth="1"/>
    <col min="4" max="4" width="15.1640625" style="245" bestFit="1" customWidth="1"/>
    <col min="5" max="5" width="30" style="245" customWidth="1"/>
    <col min="6" max="6" width="13" style="243" bestFit="1" customWidth="1"/>
    <col min="7" max="16384" width="10.83203125" style="243"/>
  </cols>
  <sheetData>
    <row r="2" spans="2:6" ht="33" customHeight="1" x14ac:dyDescent="0.15">
      <c r="B2" s="683" t="s">
        <v>786</v>
      </c>
      <c r="C2" s="683"/>
      <c r="D2" s="683"/>
      <c r="E2" s="277"/>
    </row>
    <row r="3" spans="2:6" ht="39" customHeight="1" x14ac:dyDescent="0.15">
      <c r="B3" s="244" t="s">
        <v>793</v>
      </c>
    </row>
    <row r="4" spans="2:6" ht="66" customHeight="1" x14ac:dyDescent="0.15">
      <c r="B4" s="251" t="s">
        <v>787</v>
      </c>
    </row>
    <row r="5" spans="2:6" ht="27" customHeight="1" x14ac:dyDescent="0.15">
      <c r="B5" s="251"/>
    </row>
    <row r="6" spans="2:6" ht="28" customHeight="1" x14ac:dyDescent="0.15">
      <c r="B6" s="686" t="s">
        <v>788</v>
      </c>
      <c r="C6" s="687"/>
      <c r="D6" s="687"/>
      <c r="E6" s="688"/>
    </row>
    <row r="7" spans="2:6" x14ac:dyDescent="0.15">
      <c r="B7" s="246"/>
      <c r="C7" s="246"/>
      <c r="D7" s="247"/>
      <c r="E7" s="247"/>
    </row>
    <row r="8" spans="2:6" s="244" customFormat="1" ht="68" x14ac:dyDescent="0.15">
      <c r="B8" s="252" t="s">
        <v>784</v>
      </c>
      <c r="C8" s="253" t="s">
        <v>785</v>
      </c>
      <c r="D8" s="254" t="s">
        <v>448</v>
      </c>
      <c r="E8" s="254" t="s">
        <v>781</v>
      </c>
    </row>
    <row r="9" spans="2:6" ht="51" customHeight="1" x14ac:dyDescent="0.15">
      <c r="B9" s="248" t="s">
        <v>789</v>
      </c>
      <c r="C9" s="249" t="s">
        <v>476</v>
      </c>
      <c r="D9" s="276">
        <v>509140789</v>
      </c>
      <c r="E9" s="276"/>
    </row>
    <row r="10" spans="2:6" ht="51" customHeight="1" x14ac:dyDescent="0.15">
      <c r="B10" s="248" t="s">
        <v>792</v>
      </c>
      <c r="C10" s="249" t="s">
        <v>463</v>
      </c>
      <c r="D10" s="276">
        <v>257355496</v>
      </c>
      <c r="E10" s="276"/>
    </row>
    <row r="11" spans="2:6" ht="190" customHeight="1" x14ac:dyDescent="0.15">
      <c r="B11" s="248" t="s">
        <v>828</v>
      </c>
      <c r="C11" s="250" t="s">
        <v>751</v>
      </c>
      <c r="D11" s="276">
        <v>845499500</v>
      </c>
      <c r="E11" s="279" t="s">
        <v>831</v>
      </c>
    </row>
    <row r="12" spans="2:6" ht="24" customHeight="1" x14ac:dyDescent="0.15">
      <c r="B12" s="684" t="s">
        <v>790</v>
      </c>
      <c r="C12" s="685"/>
      <c r="D12" s="255">
        <f>SUM(D9:D11)</f>
        <v>1611995785</v>
      </c>
      <c r="E12" s="278"/>
      <c r="F12" s="245"/>
    </row>
    <row r="13" spans="2:6" ht="24" customHeight="1" x14ac:dyDescent="0.15">
      <c r="B13" s="684" t="s">
        <v>791</v>
      </c>
      <c r="C13" s="685"/>
      <c r="D13" s="255">
        <f>+D12*7%</f>
        <v>112839704.95000002</v>
      </c>
      <c r="E13" s="278"/>
    </row>
  </sheetData>
  <mergeCells count="4">
    <mergeCell ref="B2:D2"/>
    <mergeCell ref="B12:C12"/>
    <mergeCell ref="B13:C13"/>
    <mergeCell ref="B6:E6"/>
  </mergeCells>
  <pageMargins left="0.7" right="0.7" top="0.75" bottom="0.75" header="0.3" footer="0.3"/>
  <pageSetup scale="77"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33"/>
  </sheetPr>
  <dimension ref="B1:D39"/>
  <sheetViews>
    <sheetView topLeftCell="A10" zoomScale="140" zoomScaleNormal="140" workbookViewId="0">
      <selection activeCell="F53" sqref="F53"/>
    </sheetView>
  </sheetViews>
  <sheetFormatPr baseColWidth="10" defaultColWidth="10.83203125" defaultRowHeight="18" x14ac:dyDescent="0.2"/>
  <cols>
    <col min="1" max="1" width="6.5" style="260" customWidth="1"/>
    <col min="2" max="2" width="13.5" style="260" customWidth="1"/>
    <col min="3" max="3" width="45.6640625" style="260" customWidth="1"/>
    <col min="4" max="4" width="16.83203125" style="262" customWidth="1"/>
    <col min="5" max="16384" width="10.83203125" style="260"/>
  </cols>
  <sheetData>
    <row r="1" spans="2:4" s="243" customFormat="1" ht="16" x14ac:dyDescent="0.15">
      <c r="D1" s="247"/>
    </row>
    <row r="2" spans="2:4" s="243" customFormat="1" ht="16" x14ac:dyDescent="0.15">
      <c r="D2" s="247"/>
    </row>
    <row r="3" spans="2:4" s="243" customFormat="1" ht="16" x14ac:dyDescent="0.15">
      <c r="D3" s="247"/>
    </row>
    <row r="4" spans="2:4" s="243" customFormat="1" ht="33" customHeight="1" x14ac:dyDescent="0.15">
      <c r="B4" s="683" t="s">
        <v>823</v>
      </c>
      <c r="C4" s="683"/>
      <c r="D4" s="683"/>
    </row>
    <row r="5" spans="2:4" s="243" customFormat="1" ht="22" customHeight="1" x14ac:dyDescent="0.15">
      <c r="B5" s="690" t="s">
        <v>824</v>
      </c>
      <c r="C5" s="690"/>
      <c r="D5" s="690"/>
    </row>
    <row r="6" spans="2:4" s="243" customFormat="1" ht="52" customHeight="1" x14ac:dyDescent="0.15">
      <c r="B6" s="689" t="s">
        <v>787</v>
      </c>
      <c r="C6" s="689"/>
      <c r="D6" s="689"/>
    </row>
    <row r="7" spans="2:4" s="243" customFormat="1" ht="16" customHeight="1" x14ac:dyDescent="0.15">
      <c r="B7" s="256"/>
      <c r="C7" s="263"/>
      <c r="D7" s="264"/>
    </row>
    <row r="8" spans="2:4" s="243" customFormat="1" ht="28" customHeight="1" x14ac:dyDescent="0.15">
      <c r="B8" s="683" t="s">
        <v>825</v>
      </c>
      <c r="C8" s="683"/>
      <c r="D8" s="683"/>
    </row>
    <row r="9" spans="2:4" x14ac:dyDescent="0.2">
      <c r="B9" s="261"/>
    </row>
    <row r="10" spans="2:4" x14ac:dyDescent="0.2">
      <c r="B10" s="266" t="s">
        <v>780</v>
      </c>
      <c r="C10" s="266" t="s">
        <v>796</v>
      </c>
      <c r="D10" s="266" t="s">
        <v>797</v>
      </c>
    </row>
    <row r="11" spans="2:4" x14ac:dyDescent="0.2">
      <c r="B11" s="268">
        <v>1</v>
      </c>
      <c r="C11" s="267" t="s">
        <v>798</v>
      </c>
      <c r="D11" s="268">
        <v>5</v>
      </c>
    </row>
    <row r="12" spans="2:4" x14ac:dyDescent="0.2">
      <c r="B12" s="268">
        <v>2</v>
      </c>
      <c r="C12" s="267" t="s">
        <v>799</v>
      </c>
      <c r="D12" s="268">
        <v>5</v>
      </c>
    </row>
    <row r="13" spans="2:4" x14ac:dyDescent="0.2">
      <c r="B13" s="268">
        <v>3</v>
      </c>
      <c r="C13" s="267" t="s">
        <v>800</v>
      </c>
      <c r="D13" s="268">
        <v>1</v>
      </c>
    </row>
    <row r="14" spans="2:4" x14ac:dyDescent="0.2">
      <c r="B14" s="268">
        <v>4</v>
      </c>
      <c r="C14" s="267" t="s">
        <v>801</v>
      </c>
      <c r="D14" s="268">
        <v>1</v>
      </c>
    </row>
    <row r="15" spans="2:4" x14ac:dyDescent="0.2">
      <c r="B15" s="268">
        <v>5</v>
      </c>
      <c r="C15" s="267" t="s">
        <v>802</v>
      </c>
      <c r="D15" s="268">
        <v>1</v>
      </c>
    </row>
    <row r="16" spans="2:4" x14ac:dyDescent="0.2">
      <c r="B16" s="268">
        <v>6</v>
      </c>
      <c r="C16" s="267" t="s">
        <v>803</v>
      </c>
      <c r="D16" s="268">
        <v>1</v>
      </c>
    </row>
    <row r="17" spans="2:4" x14ac:dyDescent="0.2">
      <c r="B17" s="268">
        <v>7</v>
      </c>
      <c r="C17" s="267" t="s">
        <v>804</v>
      </c>
      <c r="D17" s="268">
        <v>1</v>
      </c>
    </row>
    <row r="18" spans="2:4" x14ac:dyDescent="0.2">
      <c r="B18" s="268">
        <v>8</v>
      </c>
      <c r="C18" s="267" t="s">
        <v>805</v>
      </c>
      <c r="D18" s="268">
        <v>1</v>
      </c>
    </row>
    <row r="19" spans="2:4" x14ac:dyDescent="0.2">
      <c r="B19" s="268">
        <v>9</v>
      </c>
      <c r="C19" s="267" t="s">
        <v>806</v>
      </c>
      <c r="D19" s="268">
        <v>1</v>
      </c>
    </row>
    <row r="20" spans="2:4" x14ac:dyDescent="0.2">
      <c r="B20" s="268">
        <v>10</v>
      </c>
      <c r="C20" s="267" t="s">
        <v>807</v>
      </c>
      <c r="D20" s="268">
        <v>1</v>
      </c>
    </row>
    <row r="21" spans="2:4" x14ac:dyDescent="0.2">
      <c r="B21" s="268">
        <v>11</v>
      </c>
      <c r="C21" s="267" t="s">
        <v>808</v>
      </c>
      <c r="D21" s="268">
        <v>1</v>
      </c>
    </row>
    <row r="22" spans="2:4" x14ac:dyDescent="0.2">
      <c r="B22" s="268">
        <v>12</v>
      </c>
      <c r="C22" s="267" t="s">
        <v>809</v>
      </c>
      <c r="D22" s="268">
        <v>1</v>
      </c>
    </row>
    <row r="23" spans="2:4" x14ac:dyDescent="0.2">
      <c r="B23" s="268">
        <v>13</v>
      </c>
      <c r="C23" s="267" t="s">
        <v>810</v>
      </c>
      <c r="D23" s="268">
        <v>1</v>
      </c>
    </row>
    <row r="24" spans="2:4" x14ac:dyDescent="0.2">
      <c r="B24" s="268">
        <v>14</v>
      </c>
      <c r="C24" s="267" t="s">
        <v>811</v>
      </c>
      <c r="D24" s="268">
        <v>1</v>
      </c>
    </row>
    <row r="25" spans="2:4" x14ac:dyDescent="0.2">
      <c r="B25" s="268">
        <v>15</v>
      </c>
      <c r="C25" s="267" t="s">
        <v>812</v>
      </c>
      <c r="D25" s="268">
        <v>1</v>
      </c>
    </row>
    <row r="26" spans="2:4" x14ac:dyDescent="0.2">
      <c r="B26" s="268">
        <v>16</v>
      </c>
      <c r="C26" s="267" t="s">
        <v>813</v>
      </c>
      <c r="D26" s="268">
        <v>1</v>
      </c>
    </row>
    <row r="27" spans="2:4" x14ac:dyDescent="0.2">
      <c r="B27" s="268">
        <v>17</v>
      </c>
      <c r="C27" s="267" t="s">
        <v>814</v>
      </c>
      <c r="D27" s="268">
        <v>1</v>
      </c>
    </row>
    <row r="28" spans="2:4" x14ac:dyDescent="0.2">
      <c r="B28" s="268">
        <v>18</v>
      </c>
      <c r="C28" s="267" t="s">
        <v>815</v>
      </c>
      <c r="D28" s="268">
        <v>1</v>
      </c>
    </row>
    <row r="29" spans="2:4" x14ac:dyDescent="0.2">
      <c r="B29" s="268">
        <v>19</v>
      </c>
      <c r="C29" s="267" t="s">
        <v>816</v>
      </c>
      <c r="D29" s="268">
        <v>1</v>
      </c>
    </row>
    <row r="30" spans="2:4" x14ac:dyDescent="0.2">
      <c r="B30" s="268">
        <v>20</v>
      </c>
      <c r="C30" s="267" t="s">
        <v>817</v>
      </c>
      <c r="D30" s="268">
        <v>1</v>
      </c>
    </row>
    <row r="31" spans="2:4" x14ac:dyDescent="0.2">
      <c r="B31" s="268">
        <v>21</v>
      </c>
      <c r="C31" s="267" t="s">
        <v>818</v>
      </c>
      <c r="D31" s="268">
        <v>1</v>
      </c>
    </row>
    <row r="32" spans="2:4" x14ac:dyDescent="0.2">
      <c r="B32" s="268">
        <v>22</v>
      </c>
      <c r="C32" s="267" t="s">
        <v>819</v>
      </c>
      <c r="D32" s="268">
        <v>3</v>
      </c>
    </row>
    <row r="33" spans="2:4" x14ac:dyDescent="0.2">
      <c r="B33" s="268">
        <v>23</v>
      </c>
      <c r="C33" s="267" t="s">
        <v>820</v>
      </c>
      <c r="D33" s="268">
        <v>1</v>
      </c>
    </row>
    <row r="34" spans="2:4" x14ac:dyDescent="0.2">
      <c r="B34" s="268">
        <v>24</v>
      </c>
      <c r="C34" s="267" t="s">
        <v>821</v>
      </c>
      <c r="D34" s="268">
        <v>1</v>
      </c>
    </row>
    <row r="35" spans="2:4" x14ac:dyDescent="0.2">
      <c r="B35" s="691" t="s">
        <v>822</v>
      </c>
      <c r="C35" s="692"/>
      <c r="D35" s="270">
        <f>SUM(D11:D34)</f>
        <v>34</v>
      </c>
    </row>
    <row r="37" spans="2:4" x14ac:dyDescent="0.2">
      <c r="B37" s="265" t="s">
        <v>826</v>
      </c>
      <c r="C37" s="271"/>
      <c r="D37" s="269">
        <v>24</v>
      </c>
    </row>
    <row r="38" spans="2:4" x14ac:dyDescent="0.2">
      <c r="B38" s="265" t="s">
        <v>827</v>
      </c>
      <c r="C38" s="271"/>
      <c r="D38" s="269">
        <v>34</v>
      </c>
    </row>
    <row r="39" spans="2:4" x14ac:dyDescent="0.2">
      <c r="B39" s="261"/>
    </row>
  </sheetData>
  <mergeCells count="5">
    <mergeCell ref="B4:D4"/>
    <mergeCell ref="B8:D8"/>
    <mergeCell ref="B6:D6"/>
    <mergeCell ref="B5:D5"/>
    <mergeCell ref="B35:C35"/>
  </mergeCells>
  <pageMargins left="0.7" right="0.7" top="0.75" bottom="0.75" header="0.3" footer="0.3"/>
  <pageSetup scale="92" orientation="portrait" horizontalDpi="0" verticalDpi="0" copies="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FF33"/>
    <pageSetUpPr fitToPage="1"/>
  </sheetPr>
  <dimension ref="A2:L44"/>
  <sheetViews>
    <sheetView topLeftCell="A12" zoomScale="150" zoomScaleNormal="150" zoomScaleSheetLayoutView="110" workbookViewId="0">
      <selection activeCell="C33" sqref="C33"/>
    </sheetView>
  </sheetViews>
  <sheetFormatPr baseColWidth="10" defaultColWidth="11.5" defaultRowHeight="13" x14ac:dyDescent="0.15"/>
  <cols>
    <col min="1" max="1" width="6.5" customWidth="1"/>
    <col min="2" max="2" width="50.33203125" customWidth="1"/>
    <col min="3" max="3" width="34" style="242" customWidth="1"/>
    <col min="4" max="5" width="48" style="1" customWidth="1"/>
    <col min="6" max="6" width="14.6640625" style="1" bestFit="1" customWidth="1"/>
    <col min="7" max="7" width="13.6640625" style="1" bestFit="1" customWidth="1"/>
    <col min="8" max="12" width="11.5" style="1"/>
  </cols>
  <sheetData>
    <row r="2" spans="1:12" ht="14" thickBot="1" x14ac:dyDescent="0.2"/>
    <row r="3" spans="1:12" ht="22" thickBot="1" x14ac:dyDescent="0.3">
      <c r="A3" s="694" t="s">
        <v>4</v>
      </c>
      <c r="B3" s="695"/>
      <c r="C3" s="696"/>
    </row>
    <row r="4" spans="1:12" ht="17" customHeight="1" thickBot="1" x14ac:dyDescent="0.25">
      <c r="A4" s="697" t="s">
        <v>409</v>
      </c>
      <c r="B4" s="698"/>
      <c r="C4" s="699"/>
    </row>
    <row r="5" spans="1:12" ht="69" customHeight="1" thickBot="1" x14ac:dyDescent="0.25">
      <c r="A5" s="700" t="s">
        <v>829</v>
      </c>
      <c r="B5" s="701"/>
      <c r="C5" s="702"/>
    </row>
    <row r="6" spans="1:12" s="94" customFormat="1" ht="15" x14ac:dyDescent="0.15">
      <c r="A6" s="625" t="s">
        <v>961</v>
      </c>
      <c r="B6" s="625" t="s">
        <v>439</v>
      </c>
      <c r="C6" s="625" t="s">
        <v>967</v>
      </c>
      <c r="F6" s="95"/>
      <c r="G6" s="95"/>
      <c r="H6" s="95"/>
      <c r="I6" s="95"/>
      <c r="J6" s="95"/>
      <c r="K6" s="95"/>
      <c r="L6" s="95"/>
    </row>
    <row r="7" spans="1:12" s="210" customFormat="1" ht="18" customHeight="1" x14ac:dyDescent="0.15">
      <c r="A7" s="97">
        <v>1</v>
      </c>
      <c r="B7" s="626" t="s">
        <v>951</v>
      </c>
      <c r="C7" s="627">
        <v>12080974998</v>
      </c>
      <c r="F7" s="151"/>
      <c r="G7" s="151"/>
      <c r="H7" s="151"/>
      <c r="I7" s="151"/>
      <c r="J7" s="151"/>
      <c r="K7" s="151"/>
      <c r="L7" s="151"/>
    </row>
    <row r="8" spans="1:12" s="210" customFormat="1" ht="18" customHeight="1" x14ac:dyDescent="0.15">
      <c r="A8" s="97">
        <v>2</v>
      </c>
      <c r="B8" s="626" t="s">
        <v>251</v>
      </c>
      <c r="C8" s="627">
        <v>34853096827.660004</v>
      </c>
      <c r="F8" s="151"/>
      <c r="G8" s="151"/>
      <c r="H8" s="151"/>
      <c r="I8" s="151"/>
      <c r="J8" s="151"/>
      <c r="K8" s="151"/>
      <c r="L8" s="151"/>
    </row>
    <row r="9" spans="1:12" s="210" customFormat="1" ht="18" customHeight="1" x14ac:dyDescent="0.15">
      <c r="A9" s="97">
        <v>3</v>
      </c>
      <c r="B9" s="626" t="s">
        <v>252</v>
      </c>
      <c r="C9" s="627">
        <v>5522797630</v>
      </c>
      <c r="F9" s="151"/>
      <c r="G9" s="151"/>
      <c r="H9" s="151"/>
      <c r="I9" s="151"/>
      <c r="J9" s="151"/>
      <c r="K9" s="151"/>
      <c r="L9" s="151"/>
    </row>
    <row r="10" spans="1:12" s="210" customFormat="1" ht="18" customHeight="1" x14ac:dyDescent="0.15">
      <c r="A10" s="97">
        <v>4</v>
      </c>
      <c r="B10" s="626" t="s">
        <v>250</v>
      </c>
      <c r="C10" s="627">
        <v>2478615108.0600009</v>
      </c>
      <c r="F10" s="151"/>
      <c r="G10" s="151"/>
      <c r="H10" s="151"/>
      <c r="I10" s="151"/>
      <c r="J10" s="151"/>
      <c r="K10" s="151"/>
      <c r="L10" s="151"/>
    </row>
    <row r="11" spans="1:12" s="210" customFormat="1" ht="18" customHeight="1" x14ac:dyDescent="0.15">
      <c r="A11" s="97">
        <v>5</v>
      </c>
      <c r="B11" s="626" t="s">
        <v>952</v>
      </c>
      <c r="C11" s="627">
        <v>7964446335.579999</v>
      </c>
      <c r="F11" s="151"/>
      <c r="G11" s="151"/>
      <c r="H11" s="151"/>
      <c r="I11" s="151"/>
      <c r="J11" s="151"/>
      <c r="K11" s="151"/>
      <c r="L11" s="151"/>
    </row>
    <row r="12" spans="1:12" s="210" customFormat="1" ht="18" customHeight="1" x14ac:dyDescent="0.15">
      <c r="A12" s="97">
        <v>6</v>
      </c>
      <c r="B12" s="626" t="s">
        <v>953</v>
      </c>
      <c r="C12" s="627">
        <v>27457329574</v>
      </c>
      <c r="F12" s="151"/>
      <c r="G12" s="151"/>
      <c r="H12" s="151"/>
      <c r="I12" s="151"/>
      <c r="J12" s="151"/>
      <c r="K12" s="151"/>
      <c r="L12" s="151"/>
    </row>
    <row r="13" spans="1:12" s="210" customFormat="1" ht="18" customHeight="1" x14ac:dyDescent="0.15">
      <c r="A13" s="97">
        <v>7</v>
      </c>
      <c r="B13" s="626" t="s">
        <v>954</v>
      </c>
      <c r="C13" s="627">
        <v>7061647842</v>
      </c>
      <c r="F13" s="151"/>
      <c r="G13" s="151"/>
      <c r="H13" s="151"/>
      <c r="I13" s="151"/>
      <c r="J13" s="151"/>
      <c r="K13" s="151"/>
      <c r="L13" s="151"/>
    </row>
    <row r="14" spans="1:12" s="210" customFormat="1" ht="18" customHeight="1" x14ac:dyDescent="0.15">
      <c r="A14" s="97">
        <v>8</v>
      </c>
      <c r="B14" s="626" t="s">
        <v>255</v>
      </c>
      <c r="C14" s="627">
        <v>763943039</v>
      </c>
      <c r="F14" s="151"/>
      <c r="G14" s="151"/>
      <c r="H14" s="151"/>
      <c r="I14" s="151"/>
      <c r="J14" s="151"/>
      <c r="K14" s="151"/>
      <c r="L14" s="151"/>
    </row>
    <row r="15" spans="1:12" s="210" customFormat="1" ht="18" customHeight="1" x14ac:dyDescent="0.15">
      <c r="A15" s="97">
        <v>9</v>
      </c>
      <c r="B15" s="626" t="s">
        <v>955</v>
      </c>
      <c r="C15" s="627">
        <v>3790966548</v>
      </c>
      <c r="F15" s="151"/>
      <c r="G15" s="151"/>
      <c r="H15" s="151"/>
      <c r="I15" s="151"/>
      <c r="J15" s="151"/>
      <c r="K15" s="151"/>
      <c r="L15" s="151"/>
    </row>
    <row r="16" spans="1:12" s="210" customFormat="1" ht="18" customHeight="1" x14ac:dyDescent="0.15">
      <c r="A16" s="97">
        <v>10</v>
      </c>
      <c r="B16" s="626" t="s">
        <v>254</v>
      </c>
      <c r="C16" s="627">
        <v>44633693659</v>
      </c>
      <c r="F16" s="151"/>
      <c r="G16" s="151"/>
      <c r="H16" s="151"/>
      <c r="I16" s="151"/>
      <c r="J16" s="151"/>
      <c r="K16" s="151"/>
      <c r="L16" s="151"/>
    </row>
    <row r="17" spans="1:12" s="210" customFormat="1" ht="18" customHeight="1" x14ac:dyDescent="0.15">
      <c r="A17" s="97">
        <v>11</v>
      </c>
      <c r="B17" s="626" t="s">
        <v>956</v>
      </c>
      <c r="C17" s="627">
        <v>137607000.75999999</v>
      </c>
      <c r="F17" s="151"/>
      <c r="G17" s="151"/>
      <c r="H17" s="151"/>
      <c r="I17" s="151"/>
      <c r="J17" s="151"/>
      <c r="K17" s="151"/>
      <c r="L17" s="151"/>
    </row>
    <row r="18" spans="1:12" s="210" customFormat="1" ht="18" customHeight="1" x14ac:dyDescent="0.15">
      <c r="A18" s="97">
        <v>12</v>
      </c>
      <c r="B18" s="626" t="s">
        <v>256</v>
      </c>
      <c r="C18" s="627">
        <v>6588703980.6000004</v>
      </c>
      <c r="F18" s="151"/>
      <c r="G18" s="151"/>
      <c r="H18" s="151"/>
      <c r="I18" s="151"/>
      <c r="J18" s="151"/>
      <c r="K18" s="151"/>
      <c r="L18" s="151"/>
    </row>
    <row r="19" spans="1:12" s="210" customFormat="1" ht="18" customHeight="1" x14ac:dyDescent="0.15">
      <c r="A19" s="97">
        <v>13</v>
      </c>
      <c r="B19" s="626" t="s">
        <v>957</v>
      </c>
      <c r="C19" s="627">
        <v>3694277007</v>
      </c>
      <c r="F19" s="151"/>
      <c r="G19" s="151"/>
      <c r="H19" s="151"/>
      <c r="I19" s="151"/>
      <c r="J19" s="151"/>
      <c r="K19" s="151"/>
      <c r="L19" s="151"/>
    </row>
    <row r="20" spans="1:12" s="210" customFormat="1" ht="18" customHeight="1" x14ac:dyDescent="0.15">
      <c r="A20" s="97">
        <v>14</v>
      </c>
      <c r="B20" s="626" t="s">
        <v>257</v>
      </c>
      <c r="C20" s="627">
        <v>7508363152</v>
      </c>
      <c r="F20" s="151"/>
      <c r="G20" s="151"/>
      <c r="H20" s="151"/>
      <c r="I20" s="151"/>
      <c r="J20" s="151"/>
      <c r="K20" s="151"/>
      <c r="L20" s="151"/>
    </row>
    <row r="21" spans="1:12" s="210" customFormat="1" ht="18" customHeight="1" x14ac:dyDescent="0.15">
      <c r="A21" s="97">
        <v>15</v>
      </c>
      <c r="B21" s="626" t="s">
        <v>258</v>
      </c>
      <c r="C21" s="627">
        <v>3258953689</v>
      </c>
      <c r="F21" s="151"/>
      <c r="G21" s="151"/>
      <c r="H21" s="151"/>
      <c r="I21" s="151"/>
      <c r="J21" s="151"/>
      <c r="K21" s="151"/>
      <c r="L21" s="151"/>
    </row>
    <row r="22" spans="1:12" s="210" customFormat="1" ht="18" customHeight="1" x14ac:dyDescent="0.15">
      <c r="A22" s="97">
        <v>16</v>
      </c>
      <c r="B22" s="626" t="s">
        <v>259</v>
      </c>
      <c r="C22" s="627">
        <v>10045466785</v>
      </c>
      <c r="F22" s="151"/>
      <c r="G22" s="151"/>
      <c r="H22" s="151"/>
      <c r="I22" s="151"/>
      <c r="J22" s="151"/>
      <c r="K22" s="151"/>
      <c r="L22" s="151"/>
    </row>
    <row r="23" spans="1:12" s="210" customFormat="1" ht="18" customHeight="1" x14ac:dyDescent="0.15">
      <c r="A23" s="97">
        <v>17</v>
      </c>
      <c r="B23" s="626" t="s">
        <v>260</v>
      </c>
      <c r="C23" s="627">
        <v>7683581427</v>
      </c>
      <c r="F23" s="151"/>
      <c r="G23" s="151"/>
      <c r="H23" s="151"/>
      <c r="I23" s="151"/>
      <c r="J23" s="151"/>
      <c r="K23" s="151"/>
      <c r="L23" s="151"/>
    </row>
    <row r="24" spans="1:12" s="210" customFormat="1" ht="18" customHeight="1" x14ac:dyDescent="0.15">
      <c r="A24" s="97">
        <v>18</v>
      </c>
      <c r="B24" s="626" t="s">
        <v>261</v>
      </c>
      <c r="C24" s="627">
        <v>18222374060</v>
      </c>
      <c r="F24" s="151"/>
      <c r="G24" s="151"/>
      <c r="H24" s="151"/>
      <c r="I24" s="151"/>
      <c r="J24" s="151"/>
      <c r="K24" s="151"/>
      <c r="L24" s="151"/>
    </row>
    <row r="25" spans="1:12" s="210" customFormat="1" ht="18" customHeight="1" x14ac:dyDescent="0.15">
      <c r="A25" s="97">
        <v>19</v>
      </c>
      <c r="B25" s="626" t="s">
        <v>262</v>
      </c>
      <c r="C25" s="627">
        <v>9158976788</v>
      </c>
      <c r="F25" s="151"/>
      <c r="G25" s="151"/>
      <c r="H25" s="151"/>
      <c r="I25" s="151"/>
      <c r="J25" s="151"/>
      <c r="K25" s="151"/>
      <c r="L25" s="151"/>
    </row>
    <row r="26" spans="1:12" s="210" customFormat="1" ht="18" customHeight="1" x14ac:dyDescent="0.15">
      <c r="A26" s="97">
        <v>20</v>
      </c>
      <c r="B26" s="626" t="s">
        <v>958</v>
      </c>
      <c r="C26" s="627">
        <v>21296469645</v>
      </c>
      <c r="F26" s="151"/>
      <c r="G26" s="151"/>
      <c r="H26" s="151"/>
      <c r="I26" s="151"/>
      <c r="J26" s="151"/>
      <c r="K26" s="151"/>
      <c r="L26" s="151"/>
    </row>
    <row r="27" spans="1:12" s="210" customFormat="1" ht="18" customHeight="1" x14ac:dyDescent="0.15">
      <c r="A27" s="97">
        <v>21</v>
      </c>
      <c r="B27" s="626" t="s">
        <v>1</v>
      </c>
      <c r="C27" s="627">
        <v>7019244727</v>
      </c>
      <c r="F27" s="151"/>
      <c r="G27" s="151"/>
      <c r="H27" s="151"/>
      <c r="I27" s="151"/>
      <c r="J27" s="151"/>
      <c r="K27" s="151"/>
      <c r="L27" s="151"/>
    </row>
    <row r="28" spans="1:12" s="210" customFormat="1" ht="18" customHeight="1" x14ac:dyDescent="0.15">
      <c r="A28" s="97">
        <v>22</v>
      </c>
      <c r="B28" s="626" t="s">
        <v>263</v>
      </c>
      <c r="C28" s="627">
        <v>5302198080.4399996</v>
      </c>
      <c r="F28" s="151"/>
      <c r="G28" s="151"/>
      <c r="H28" s="151"/>
      <c r="I28" s="151"/>
      <c r="J28" s="151"/>
      <c r="K28" s="151"/>
      <c r="L28" s="151"/>
    </row>
    <row r="29" spans="1:12" s="210" customFormat="1" ht="18" customHeight="1" x14ac:dyDescent="0.15">
      <c r="A29" s="97">
        <v>23</v>
      </c>
      <c r="B29" s="626" t="s">
        <v>959</v>
      </c>
      <c r="C29" s="627">
        <v>12924061437.92</v>
      </c>
      <c r="F29" s="151"/>
      <c r="G29" s="151"/>
      <c r="H29" s="151"/>
      <c r="I29" s="151"/>
      <c r="J29" s="151"/>
      <c r="K29" s="151"/>
      <c r="L29" s="151"/>
    </row>
    <row r="30" spans="1:12" s="210" customFormat="1" ht="18" customHeight="1" x14ac:dyDescent="0.15">
      <c r="A30" s="97">
        <v>24</v>
      </c>
      <c r="B30" s="626" t="s">
        <v>960</v>
      </c>
      <c r="C30" s="627">
        <v>5926912638</v>
      </c>
      <c r="F30" s="151"/>
      <c r="G30" s="151"/>
      <c r="H30" s="151"/>
      <c r="I30" s="151"/>
      <c r="J30" s="151"/>
      <c r="K30" s="151"/>
      <c r="L30" s="151"/>
    </row>
    <row r="31" spans="1:12" s="210" customFormat="1" ht="18" customHeight="1" x14ac:dyDescent="0.15">
      <c r="A31" s="97">
        <v>25</v>
      </c>
      <c r="B31" s="626" t="s">
        <v>264</v>
      </c>
      <c r="C31" s="627">
        <v>11144842932</v>
      </c>
      <c r="F31" s="151"/>
      <c r="G31" s="151"/>
      <c r="H31" s="151"/>
      <c r="I31" s="151"/>
      <c r="J31" s="151"/>
      <c r="K31" s="151"/>
      <c r="L31" s="151"/>
    </row>
    <row r="32" spans="1:12" s="210" customFormat="1" ht="18" customHeight="1" x14ac:dyDescent="0.15">
      <c r="A32" s="693" t="s">
        <v>968</v>
      </c>
      <c r="B32" s="693"/>
      <c r="C32" s="628">
        <f>SUM(C7:C31)</f>
        <v>276519544911.02002</v>
      </c>
      <c r="F32" s="151"/>
      <c r="G32" s="151"/>
      <c r="H32" s="151"/>
      <c r="I32" s="151"/>
      <c r="J32" s="151"/>
      <c r="K32" s="151"/>
      <c r="L32" s="151"/>
    </row>
    <row r="44" spans="3:3" x14ac:dyDescent="0.15">
      <c r="C44" s="275"/>
    </row>
  </sheetData>
  <mergeCells count="4">
    <mergeCell ref="A32:B32"/>
    <mergeCell ref="A3:C3"/>
    <mergeCell ref="A4:C4"/>
    <mergeCell ref="A5:C5"/>
  </mergeCells>
  <pageMargins left="0.7" right="0.7" top="0.75" bottom="0.75" header="0.3" footer="0.3"/>
  <pageSetup paperSize="9" scale="88" fitToHeight="0" orientation="landscape" r:id="rId1"/>
  <headerFooter>
    <oddFooter>&amp;C_x000D_&amp;1#&amp;"Calibri"&amp;10&amp;K008000 DOCUMENTO PÚBLICO</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FF33"/>
    <pageSetUpPr fitToPage="1"/>
  </sheetPr>
  <dimension ref="B5:K24"/>
  <sheetViews>
    <sheetView showGridLines="0" topLeftCell="A6" zoomScaleNormal="100" workbookViewId="0">
      <selection activeCell="K23" sqref="K23"/>
    </sheetView>
  </sheetViews>
  <sheetFormatPr baseColWidth="10" defaultColWidth="11.5" defaultRowHeight="15" x14ac:dyDescent="0.2"/>
  <cols>
    <col min="1" max="1" width="4.5" style="190" customWidth="1"/>
    <col min="2" max="2" width="10.1640625" style="190" bestFit="1" customWidth="1"/>
    <col min="3" max="3" width="11.1640625" style="190" bestFit="1" customWidth="1"/>
    <col min="4" max="4" width="13.1640625" style="190" bestFit="1" customWidth="1"/>
    <col min="5" max="5" width="28.83203125" style="190" customWidth="1"/>
    <col min="6" max="6" width="9.5" style="190" customWidth="1"/>
    <col min="7" max="8" width="7.33203125" style="190" bestFit="1" customWidth="1"/>
    <col min="9" max="9" width="19.6640625" style="190" bestFit="1" customWidth="1"/>
    <col min="10" max="10" width="17.6640625" style="190" bestFit="1" customWidth="1"/>
    <col min="11" max="11" width="17.1640625" style="190" customWidth="1"/>
    <col min="12" max="16384" width="11.5" style="190"/>
  </cols>
  <sheetData>
    <row r="5" spans="2:11" s="243" customFormat="1" ht="33" customHeight="1" x14ac:dyDescent="0.15">
      <c r="B5" s="706" t="s">
        <v>794</v>
      </c>
      <c r="C5" s="706"/>
      <c r="D5" s="706"/>
      <c r="E5" s="706"/>
      <c r="F5" s="706"/>
      <c r="G5" s="706"/>
      <c r="H5" s="706"/>
      <c r="I5" s="706"/>
      <c r="J5" s="706"/>
      <c r="K5" s="706"/>
    </row>
    <row r="6" spans="2:11" s="243" customFormat="1" ht="39" customHeight="1" x14ac:dyDescent="0.15">
      <c r="B6" s="707" t="s">
        <v>795</v>
      </c>
      <c r="C6" s="707"/>
      <c r="D6" s="707"/>
      <c r="E6" s="707"/>
      <c r="F6" s="707"/>
      <c r="G6" s="707"/>
      <c r="H6" s="707"/>
      <c r="I6" s="707"/>
      <c r="J6" s="707"/>
      <c r="K6" s="707"/>
    </row>
    <row r="7" spans="2:11" s="243" customFormat="1" ht="66" customHeight="1" x14ac:dyDescent="0.15">
      <c r="B7" s="689" t="s">
        <v>787</v>
      </c>
      <c r="C7" s="689"/>
      <c r="D7" s="689"/>
      <c r="E7" s="689"/>
      <c r="F7" s="689"/>
      <c r="G7" s="689"/>
      <c r="H7" s="689"/>
      <c r="I7" s="689"/>
      <c r="J7" s="689"/>
      <c r="K7" s="689"/>
    </row>
    <row r="8" spans="2:11" x14ac:dyDescent="0.2">
      <c r="B8" s="704" t="s">
        <v>449</v>
      </c>
      <c r="C8" s="704"/>
      <c r="D8" s="704"/>
      <c r="E8" s="704"/>
      <c r="F8" s="704"/>
      <c r="G8" s="704"/>
      <c r="H8" s="704"/>
      <c r="I8" s="704"/>
      <c r="J8" s="704"/>
      <c r="K8" s="704"/>
    </row>
    <row r="9" spans="2:11" x14ac:dyDescent="0.2">
      <c r="B9" s="704"/>
      <c r="C9" s="704"/>
      <c r="D9" s="704"/>
      <c r="E9" s="704"/>
      <c r="F9" s="704"/>
      <c r="G9" s="704"/>
      <c r="H9" s="704"/>
      <c r="I9" s="704"/>
      <c r="J9" s="704"/>
      <c r="K9" s="704"/>
    </row>
    <row r="10" spans="2:11" ht="21" x14ac:dyDescent="0.2">
      <c r="B10" s="705" t="s">
        <v>450</v>
      </c>
      <c r="C10" s="705"/>
      <c r="D10" s="705"/>
      <c r="E10" s="705"/>
      <c r="F10" s="705"/>
      <c r="G10" s="705"/>
      <c r="H10" s="705"/>
      <c r="I10" s="705"/>
      <c r="J10" s="705"/>
      <c r="K10" s="705"/>
    </row>
    <row r="11" spans="2:11" x14ac:dyDescent="0.2">
      <c r="B11" s="191"/>
      <c r="C11" s="191"/>
      <c r="D11" s="191"/>
      <c r="E11" s="191"/>
      <c r="F11" s="191"/>
      <c r="G11" s="191"/>
      <c r="H11" s="191"/>
      <c r="I11" s="191"/>
      <c r="J11" s="191"/>
      <c r="K11" s="191"/>
    </row>
    <row r="12" spans="2:11" s="192" customFormat="1" ht="45" customHeight="1" x14ac:dyDescent="0.2">
      <c r="B12" s="258" t="s">
        <v>451</v>
      </c>
      <c r="C12" s="257" t="s">
        <v>452</v>
      </c>
      <c r="D12" s="257" t="s">
        <v>453</v>
      </c>
      <c r="E12" s="257" t="s">
        <v>454</v>
      </c>
      <c r="F12" s="257" t="s">
        <v>455</v>
      </c>
      <c r="G12" s="257" t="s">
        <v>456</v>
      </c>
      <c r="H12" s="257" t="s">
        <v>457</v>
      </c>
      <c r="I12" s="257" t="s">
        <v>458</v>
      </c>
      <c r="J12" s="257" t="s">
        <v>459</v>
      </c>
      <c r="K12" s="258" t="s">
        <v>776</v>
      </c>
    </row>
    <row r="13" spans="2:11" x14ac:dyDescent="0.2">
      <c r="B13" s="199" t="s">
        <v>753</v>
      </c>
      <c r="C13" s="194" t="s">
        <v>460</v>
      </c>
      <c r="D13" s="194" t="s">
        <v>461</v>
      </c>
      <c r="E13" s="194" t="s">
        <v>462</v>
      </c>
      <c r="F13" s="194" t="s">
        <v>463</v>
      </c>
      <c r="G13" s="195">
        <v>2006</v>
      </c>
      <c r="H13" s="195" t="s">
        <v>464</v>
      </c>
      <c r="I13" s="194" t="s">
        <v>465</v>
      </c>
      <c r="J13" s="193" t="s">
        <v>466</v>
      </c>
      <c r="K13" s="211">
        <v>90500000</v>
      </c>
    </row>
    <row r="14" spans="2:11" x14ac:dyDescent="0.2">
      <c r="B14" s="710" t="s">
        <v>754</v>
      </c>
      <c r="C14" s="194" t="s">
        <v>467</v>
      </c>
      <c r="D14" s="194" t="s">
        <v>468</v>
      </c>
      <c r="E14" s="194" t="s">
        <v>469</v>
      </c>
      <c r="F14" s="629" t="s">
        <v>470</v>
      </c>
      <c r="G14" s="195">
        <v>2018</v>
      </c>
      <c r="H14" s="195" t="s">
        <v>464</v>
      </c>
      <c r="I14" s="194" t="s">
        <v>471</v>
      </c>
      <c r="J14" s="193" t="s">
        <v>472</v>
      </c>
      <c r="K14" s="211">
        <v>106300000</v>
      </c>
    </row>
    <row r="15" spans="2:11" x14ac:dyDescent="0.2">
      <c r="B15" s="710" t="s">
        <v>755</v>
      </c>
      <c r="C15" s="194" t="s">
        <v>473</v>
      </c>
      <c r="D15" s="194" t="s">
        <v>474</v>
      </c>
      <c r="E15" s="194" t="s">
        <v>475</v>
      </c>
      <c r="F15" s="629" t="s">
        <v>476</v>
      </c>
      <c r="G15" s="195">
        <v>2007</v>
      </c>
      <c r="H15" s="195" t="s">
        <v>464</v>
      </c>
      <c r="I15" s="194" t="s">
        <v>477</v>
      </c>
      <c r="J15" s="193">
        <v>389460</v>
      </c>
      <c r="K15" s="211">
        <v>58400000</v>
      </c>
    </row>
    <row r="16" spans="2:11" x14ac:dyDescent="0.2">
      <c r="B16" s="710" t="s">
        <v>756</v>
      </c>
      <c r="C16" s="194" t="s">
        <v>478</v>
      </c>
      <c r="D16" s="194" t="s">
        <v>479</v>
      </c>
      <c r="E16" s="194" t="s">
        <v>480</v>
      </c>
      <c r="F16" s="630" t="s">
        <v>481</v>
      </c>
      <c r="G16" s="195">
        <v>2016</v>
      </c>
      <c r="H16" s="195" t="s">
        <v>464</v>
      </c>
      <c r="I16" s="194" t="s">
        <v>482</v>
      </c>
      <c r="J16" s="193" t="s">
        <v>483</v>
      </c>
      <c r="K16" s="211">
        <v>6700000</v>
      </c>
    </row>
    <row r="17" spans="2:11" x14ac:dyDescent="0.2">
      <c r="B17" s="199" t="s">
        <v>756</v>
      </c>
      <c r="C17" s="194" t="s">
        <v>478</v>
      </c>
      <c r="D17" s="194" t="s">
        <v>479</v>
      </c>
      <c r="E17" s="194" t="s">
        <v>480</v>
      </c>
      <c r="F17" s="630" t="s">
        <v>484</v>
      </c>
      <c r="G17" s="195">
        <v>2016</v>
      </c>
      <c r="H17" s="195" t="s">
        <v>485</v>
      </c>
      <c r="I17" s="194" t="s">
        <v>486</v>
      </c>
      <c r="J17" s="193" t="s">
        <v>487</v>
      </c>
      <c r="K17" s="211">
        <v>6700000</v>
      </c>
    </row>
    <row r="18" spans="2:11" x14ac:dyDescent="0.2">
      <c r="B18" s="710" t="s">
        <v>757</v>
      </c>
      <c r="C18" s="196" t="s">
        <v>749</v>
      </c>
      <c r="D18" s="272" t="s">
        <v>461</v>
      </c>
      <c r="E18" s="272" t="s">
        <v>750</v>
      </c>
      <c r="F18" s="631" t="s">
        <v>751</v>
      </c>
      <c r="G18" s="195">
        <v>2022</v>
      </c>
      <c r="H18" s="198" t="s">
        <v>464</v>
      </c>
      <c r="I18" s="272" t="s">
        <v>752</v>
      </c>
      <c r="J18" s="193">
        <v>74765993</v>
      </c>
      <c r="K18" s="211">
        <v>364900000</v>
      </c>
    </row>
    <row r="19" spans="2:11" x14ac:dyDescent="0.2">
      <c r="B19" s="199" t="s">
        <v>771</v>
      </c>
      <c r="C19" s="196" t="s">
        <v>478</v>
      </c>
      <c r="D19" s="194" t="s">
        <v>479</v>
      </c>
      <c r="E19" s="196" t="s">
        <v>770</v>
      </c>
      <c r="F19" s="632" t="s">
        <v>768</v>
      </c>
      <c r="G19" s="195">
        <v>2022</v>
      </c>
      <c r="H19" s="198" t="s">
        <v>464</v>
      </c>
      <c r="I19" s="194" t="s">
        <v>773</v>
      </c>
      <c r="J19" s="193" t="s">
        <v>772</v>
      </c>
      <c r="K19" s="211">
        <v>12000000</v>
      </c>
    </row>
    <row r="20" spans="2:11" x14ac:dyDescent="0.2">
      <c r="B20" s="199" t="s">
        <v>771</v>
      </c>
      <c r="C20" s="196" t="s">
        <v>478</v>
      </c>
      <c r="D20" s="194" t="s">
        <v>479</v>
      </c>
      <c r="E20" s="196" t="s">
        <v>770</v>
      </c>
      <c r="F20" s="629" t="s">
        <v>769</v>
      </c>
      <c r="G20" s="195">
        <v>2022</v>
      </c>
      <c r="H20" s="198" t="s">
        <v>464</v>
      </c>
      <c r="I20" s="194" t="s">
        <v>775</v>
      </c>
      <c r="J20" s="193" t="s">
        <v>774</v>
      </c>
      <c r="K20" s="211">
        <v>12000000</v>
      </c>
    </row>
    <row r="21" spans="2:11" x14ac:dyDescent="0.2">
      <c r="B21" s="199"/>
      <c r="C21" s="196"/>
      <c r="D21" s="196"/>
      <c r="E21" s="196"/>
      <c r="F21" s="194"/>
      <c r="G21" s="195"/>
      <c r="H21" s="198"/>
      <c r="I21" s="194"/>
      <c r="J21" s="193"/>
      <c r="K21" s="211"/>
    </row>
    <row r="22" spans="2:11" ht="26" customHeight="1" x14ac:dyDescent="0.2">
      <c r="B22" s="703" t="s">
        <v>488</v>
      </c>
      <c r="C22" s="703"/>
      <c r="D22" s="703"/>
      <c r="E22" s="703"/>
      <c r="F22" s="703"/>
      <c r="G22" s="703"/>
      <c r="H22" s="703"/>
      <c r="I22" s="703"/>
      <c r="J22" s="703"/>
      <c r="K22" s="259">
        <f>SUM(K13:K21)</f>
        <v>657500000</v>
      </c>
    </row>
    <row r="24" spans="2:11" x14ac:dyDescent="0.2">
      <c r="B24" s="197"/>
      <c r="K24" s="1"/>
    </row>
  </sheetData>
  <mergeCells count="6">
    <mergeCell ref="B22:J22"/>
    <mergeCell ref="B8:K9"/>
    <mergeCell ref="B10:K10"/>
    <mergeCell ref="B5:K5"/>
    <mergeCell ref="B6:K6"/>
    <mergeCell ref="B7:K7"/>
  </mergeCells>
  <pageMargins left="0.7" right="0.7" top="0.75" bottom="0.75" header="0.3" footer="0.3"/>
  <pageSetup paperSize="9" scale="72" orientation="landscape" r:id="rId1"/>
  <headerFooter>
    <oddFooter>&amp;C_x000D_&amp;1#&amp;"Calibri"&amp;10&amp;K008000 DOCUMENTO PÚBLICO</oddFooter>
  </headerFooter>
  <ignoredErrors>
    <ignoredError sqref="B13 B17:B20 B14:B1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66FF33"/>
    <pageSetUpPr fitToPage="1"/>
  </sheetPr>
  <dimension ref="B1:U270"/>
  <sheetViews>
    <sheetView showGridLines="0" zoomScaleNormal="100" workbookViewId="0">
      <pane ySplit="5" topLeftCell="A144" activePane="bottomLeft" state="frozen"/>
      <selection pane="bottomLeft" activeCell="P9" sqref="P9"/>
    </sheetView>
  </sheetViews>
  <sheetFormatPr baseColWidth="10" defaultRowHeight="13" x14ac:dyDescent="0.15"/>
  <cols>
    <col min="2" max="2" width="10.83203125" style="152"/>
    <col min="3" max="3" width="39.33203125" bestFit="1" customWidth="1"/>
    <col min="4" max="4" width="15.83203125" customWidth="1"/>
    <col min="5" max="5" width="13.6640625" bestFit="1" customWidth="1"/>
    <col min="6" max="6" width="0" hidden="1" customWidth="1"/>
    <col min="7" max="7" width="12.6640625" bestFit="1" customWidth="1"/>
    <col min="9" max="9" width="18.33203125" customWidth="1"/>
    <col min="10" max="10" width="9.6640625" customWidth="1"/>
    <col min="11" max="11" width="9.6640625" style="152" customWidth="1"/>
    <col min="258" max="258" width="39.33203125" bestFit="1" customWidth="1"/>
    <col min="259" max="259" width="15.83203125" customWidth="1"/>
    <col min="260" max="260" width="13.6640625" bestFit="1" customWidth="1"/>
    <col min="262" max="262" width="12.6640625" bestFit="1" customWidth="1"/>
    <col min="265" max="265" width="14.5" customWidth="1"/>
    <col min="514" max="514" width="39.33203125" bestFit="1" customWidth="1"/>
    <col min="515" max="515" width="15.83203125" customWidth="1"/>
    <col min="516" max="516" width="13.6640625" bestFit="1" customWidth="1"/>
    <col min="518" max="518" width="12.6640625" bestFit="1" customWidth="1"/>
    <col min="521" max="521" width="14.5" customWidth="1"/>
    <col min="770" max="770" width="39.33203125" bestFit="1" customWidth="1"/>
    <col min="771" max="771" width="15.83203125" customWidth="1"/>
    <col min="772" max="772" width="13.6640625" bestFit="1" customWidth="1"/>
    <col min="774" max="774" width="12.6640625" bestFit="1" customWidth="1"/>
    <col min="777" max="777" width="14.5" customWidth="1"/>
    <col min="1026" max="1026" width="39.33203125" bestFit="1" customWidth="1"/>
    <col min="1027" max="1027" width="15.83203125" customWidth="1"/>
    <col min="1028" max="1028" width="13.6640625" bestFit="1" customWidth="1"/>
    <col min="1030" max="1030" width="12.6640625" bestFit="1" customWidth="1"/>
    <col min="1033" max="1033" width="14.5" customWidth="1"/>
    <col min="1282" max="1282" width="39.33203125" bestFit="1" customWidth="1"/>
    <col min="1283" max="1283" width="15.83203125" customWidth="1"/>
    <col min="1284" max="1284" width="13.6640625" bestFit="1" customWidth="1"/>
    <col min="1286" max="1286" width="12.6640625" bestFit="1" customWidth="1"/>
    <col min="1289" max="1289" width="14.5" customWidth="1"/>
    <col min="1538" max="1538" width="39.33203125" bestFit="1" customWidth="1"/>
    <col min="1539" max="1539" width="15.83203125" customWidth="1"/>
    <col min="1540" max="1540" width="13.6640625" bestFit="1" customWidth="1"/>
    <col min="1542" max="1542" width="12.6640625" bestFit="1" customWidth="1"/>
    <col min="1545" max="1545" width="14.5" customWidth="1"/>
    <col min="1794" max="1794" width="39.33203125" bestFit="1" customWidth="1"/>
    <col min="1795" max="1795" width="15.83203125" customWidth="1"/>
    <col min="1796" max="1796" width="13.6640625" bestFit="1" customWidth="1"/>
    <col min="1798" max="1798" width="12.6640625" bestFit="1" customWidth="1"/>
    <col min="1801" max="1801" width="14.5" customWidth="1"/>
    <col min="2050" max="2050" width="39.33203125" bestFit="1" customWidth="1"/>
    <col min="2051" max="2051" width="15.83203125" customWidth="1"/>
    <col min="2052" max="2052" width="13.6640625" bestFit="1" customWidth="1"/>
    <col min="2054" max="2054" width="12.6640625" bestFit="1" customWidth="1"/>
    <col min="2057" max="2057" width="14.5" customWidth="1"/>
    <col min="2306" max="2306" width="39.33203125" bestFit="1" customWidth="1"/>
    <col min="2307" max="2307" width="15.83203125" customWidth="1"/>
    <col min="2308" max="2308" width="13.6640625" bestFit="1" customWidth="1"/>
    <col min="2310" max="2310" width="12.6640625" bestFit="1" customWidth="1"/>
    <col min="2313" max="2313" width="14.5" customWidth="1"/>
    <col min="2562" max="2562" width="39.33203125" bestFit="1" customWidth="1"/>
    <col min="2563" max="2563" width="15.83203125" customWidth="1"/>
    <col min="2564" max="2564" width="13.6640625" bestFit="1" customWidth="1"/>
    <col min="2566" max="2566" width="12.6640625" bestFit="1" customWidth="1"/>
    <col min="2569" max="2569" width="14.5" customWidth="1"/>
    <col min="2818" max="2818" width="39.33203125" bestFit="1" customWidth="1"/>
    <col min="2819" max="2819" width="15.83203125" customWidth="1"/>
    <col min="2820" max="2820" width="13.6640625" bestFit="1" customWidth="1"/>
    <col min="2822" max="2822" width="12.6640625" bestFit="1" customWidth="1"/>
    <col min="2825" max="2825" width="14.5" customWidth="1"/>
    <col min="3074" max="3074" width="39.33203125" bestFit="1" customWidth="1"/>
    <col min="3075" max="3075" width="15.83203125" customWidth="1"/>
    <col min="3076" max="3076" width="13.6640625" bestFit="1" customWidth="1"/>
    <col min="3078" max="3078" width="12.6640625" bestFit="1" customWidth="1"/>
    <col min="3081" max="3081" width="14.5" customWidth="1"/>
    <col min="3330" max="3330" width="39.33203125" bestFit="1" customWidth="1"/>
    <col min="3331" max="3331" width="15.83203125" customWidth="1"/>
    <col min="3332" max="3332" width="13.6640625" bestFit="1" customWidth="1"/>
    <col min="3334" max="3334" width="12.6640625" bestFit="1" customWidth="1"/>
    <col min="3337" max="3337" width="14.5" customWidth="1"/>
    <col min="3586" max="3586" width="39.33203125" bestFit="1" customWidth="1"/>
    <col min="3587" max="3587" width="15.83203125" customWidth="1"/>
    <col min="3588" max="3588" width="13.6640625" bestFit="1" customWidth="1"/>
    <col min="3590" max="3590" width="12.6640625" bestFit="1" customWidth="1"/>
    <col min="3593" max="3593" width="14.5" customWidth="1"/>
    <col min="3842" max="3842" width="39.33203125" bestFit="1" customWidth="1"/>
    <col min="3843" max="3843" width="15.83203125" customWidth="1"/>
    <col min="3844" max="3844" width="13.6640625" bestFit="1" customWidth="1"/>
    <col min="3846" max="3846" width="12.6640625" bestFit="1" customWidth="1"/>
    <col min="3849" max="3849" width="14.5" customWidth="1"/>
    <col min="4098" max="4098" width="39.33203125" bestFit="1" customWidth="1"/>
    <col min="4099" max="4099" width="15.83203125" customWidth="1"/>
    <col min="4100" max="4100" width="13.6640625" bestFit="1" customWidth="1"/>
    <col min="4102" max="4102" width="12.6640625" bestFit="1" customWidth="1"/>
    <col min="4105" max="4105" width="14.5" customWidth="1"/>
    <col min="4354" max="4354" width="39.33203125" bestFit="1" customWidth="1"/>
    <col min="4355" max="4355" width="15.83203125" customWidth="1"/>
    <col min="4356" max="4356" width="13.6640625" bestFit="1" customWidth="1"/>
    <col min="4358" max="4358" width="12.6640625" bestFit="1" customWidth="1"/>
    <col min="4361" max="4361" width="14.5" customWidth="1"/>
    <col min="4610" max="4610" width="39.33203125" bestFit="1" customWidth="1"/>
    <col min="4611" max="4611" width="15.83203125" customWidth="1"/>
    <col min="4612" max="4612" width="13.6640625" bestFit="1" customWidth="1"/>
    <col min="4614" max="4614" width="12.6640625" bestFit="1" customWidth="1"/>
    <col min="4617" max="4617" width="14.5" customWidth="1"/>
    <col min="4866" max="4866" width="39.33203125" bestFit="1" customWidth="1"/>
    <col min="4867" max="4867" width="15.83203125" customWidth="1"/>
    <col min="4868" max="4868" width="13.6640625" bestFit="1" customWidth="1"/>
    <col min="4870" max="4870" width="12.6640625" bestFit="1" customWidth="1"/>
    <col min="4873" max="4873" width="14.5" customWidth="1"/>
    <col min="5122" max="5122" width="39.33203125" bestFit="1" customWidth="1"/>
    <col min="5123" max="5123" width="15.83203125" customWidth="1"/>
    <col min="5124" max="5124" width="13.6640625" bestFit="1" customWidth="1"/>
    <col min="5126" max="5126" width="12.6640625" bestFit="1" customWidth="1"/>
    <col min="5129" max="5129" width="14.5" customWidth="1"/>
    <col min="5378" max="5378" width="39.33203125" bestFit="1" customWidth="1"/>
    <col min="5379" max="5379" width="15.83203125" customWidth="1"/>
    <col min="5380" max="5380" width="13.6640625" bestFit="1" customWidth="1"/>
    <col min="5382" max="5382" width="12.6640625" bestFit="1" customWidth="1"/>
    <col min="5385" max="5385" width="14.5" customWidth="1"/>
    <col min="5634" max="5634" width="39.33203125" bestFit="1" customWidth="1"/>
    <col min="5635" max="5635" width="15.83203125" customWidth="1"/>
    <col min="5636" max="5636" width="13.6640625" bestFit="1" customWidth="1"/>
    <col min="5638" max="5638" width="12.6640625" bestFit="1" customWidth="1"/>
    <col min="5641" max="5641" width="14.5" customWidth="1"/>
    <col min="5890" max="5890" width="39.33203125" bestFit="1" customWidth="1"/>
    <col min="5891" max="5891" width="15.83203125" customWidth="1"/>
    <col min="5892" max="5892" width="13.6640625" bestFit="1" customWidth="1"/>
    <col min="5894" max="5894" width="12.6640625" bestFit="1" customWidth="1"/>
    <col min="5897" max="5897" width="14.5" customWidth="1"/>
    <col min="6146" max="6146" width="39.33203125" bestFit="1" customWidth="1"/>
    <col min="6147" max="6147" width="15.83203125" customWidth="1"/>
    <col min="6148" max="6148" width="13.6640625" bestFit="1" customWidth="1"/>
    <col min="6150" max="6150" width="12.6640625" bestFit="1" customWidth="1"/>
    <col min="6153" max="6153" width="14.5" customWidth="1"/>
    <col min="6402" max="6402" width="39.33203125" bestFit="1" customWidth="1"/>
    <col min="6403" max="6403" width="15.83203125" customWidth="1"/>
    <col min="6404" max="6404" width="13.6640625" bestFit="1" customWidth="1"/>
    <col min="6406" max="6406" width="12.6640625" bestFit="1" customWidth="1"/>
    <col min="6409" max="6409" width="14.5" customWidth="1"/>
    <col min="6658" max="6658" width="39.33203125" bestFit="1" customWidth="1"/>
    <col min="6659" max="6659" width="15.83203125" customWidth="1"/>
    <col min="6660" max="6660" width="13.6640625" bestFit="1" customWidth="1"/>
    <col min="6662" max="6662" width="12.6640625" bestFit="1" customWidth="1"/>
    <col min="6665" max="6665" width="14.5" customWidth="1"/>
    <col min="6914" max="6914" width="39.33203125" bestFit="1" customWidth="1"/>
    <col min="6915" max="6915" width="15.83203125" customWidth="1"/>
    <col min="6916" max="6916" width="13.6640625" bestFit="1" customWidth="1"/>
    <col min="6918" max="6918" width="12.6640625" bestFit="1" customWidth="1"/>
    <col min="6921" max="6921" width="14.5" customWidth="1"/>
    <col min="7170" max="7170" width="39.33203125" bestFit="1" customWidth="1"/>
    <col min="7171" max="7171" width="15.83203125" customWidth="1"/>
    <col min="7172" max="7172" width="13.6640625" bestFit="1" customWidth="1"/>
    <col min="7174" max="7174" width="12.6640625" bestFit="1" customWidth="1"/>
    <col min="7177" max="7177" width="14.5" customWidth="1"/>
    <col min="7426" max="7426" width="39.33203125" bestFit="1" customWidth="1"/>
    <col min="7427" max="7427" width="15.83203125" customWidth="1"/>
    <col min="7428" max="7428" width="13.6640625" bestFit="1" customWidth="1"/>
    <col min="7430" max="7430" width="12.6640625" bestFit="1" customWidth="1"/>
    <col min="7433" max="7433" width="14.5" customWidth="1"/>
    <col min="7682" max="7682" width="39.33203125" bestFit="1" customWidth="1"/>
    <col min="7683" max="7683" width="15.83203125" customWidth="1"/>
    <col min="7684" max="7684" width="13.6640625" bestFit="1" customWidth="1"/>
    <col min="7686" max="7686" width="12.6640625" bestFit="1" customWidth="1"/>
    <col min="7689" max="7689" width="14.5" customWidth="1"/>
    <col min="7938" max="7938" width="39.33203125" bestFit="1" customWidth="1"/>
    <col min="7939" max="7939" width="15.83203125" customWidth="1"/>
    <col min="7940" max="7940" width="13.6640625" bestFit="1" customWidth="1"/>
    <col min="7942" max="7942" width="12.6640625" bestFit="1" customWidth="1"/>
    <col min="7945" max="7945" width="14.5" customWidth="1"/>
    <col min="8194" max="8194" width="39.33203125" bestFit="1" customWidth="1"/>
    <col min="8195" max="8195" width="15.83203125" customWidth="1"/>
    <col min="8196" max="8196" width="13.6640625" bestFit="1" customWidth="1"/>
    <col min="8198" max="8198" width="12.6640625" bestFit="1" customWidth="1"/>
    <col min="8201" max="8201" width="14.5" customWidth="1"/>
    <col min="8450" max="8450" width="39.33203125" bestFit="1" customWidth="1"/>
    <col min="8451" max="8451" width="15.83203125" customWidth="1"/>
    <col min="8452" max="8452" width="13.6640625" bestFit="1" customWidth="1"/>
    <col min="8454" max="8454" width="12.6640625" bestFit="1" customWidth="1"/>
    <col min="8457" max="8457" width="14.5" customWidth="1"/>
    <col min="8706" max="8706" width="39.33203125" bestFit="1" customWidth="1"/>
    <col min="8707" max="8707" width="15.83203125" customWidth="1"/>
    <col min="8708" max="8708" width="13.6640625" bestFit="1" customWidth="1"/>
    <col min="8710" max="8710" width="12.6640625" bestFit="1" customWidth="1"/>
    <col min="8713" max="8713" width="14.5" customWidth="1"/>
    <col min="8962" max="8962" width="39.33203125" bestFit="1" customWidth="1"/>
    <col min="8963" max="8963" width="15.83203125" customWidth="1"/>
    <col min="8964" max="8964" width="13.6640625" bestFit="1" customWidth="1"/>
    <col min="8966" max="8966" width="12.6640625" bestFit="1" customWidth="1"/>
    <col min="8969" max="8969" width="14.5" customWidth="1"/>
    <col min="9218" max="9218" width="39.33203125" bestFit="1" customWidth="1"/>
    <col min="9219" max="9219" width="15.83203125" customWidth="1"/>
    <col min="9220" max="9220" width="13.6640625" bestFit="1" customWidth="1"/>
    <col min="9222" max="9222" width="12.6640625" bestFit="1" customWidth="1"/>
    <col min="9225" max="9225" width="14.5" customWidth="1"/>
    <col min="9474" max="9474" width="39.33203125" bestFit="1" customWidth="1"/>
    <col min="9475" max="9475" width="15.83203125" customWidth="1"/>
    <col min="9476" max="9476" width="13.6640625" bestFit="1" customWidth="1"/>
    <col min="9478" max="9478" width="12.6640625" bestFit="1" customWidth="1"/>
    <col min="9481" max="9481" width="14.5" customWidth="1"/>
    <col min="9730" max="9730" width="39.33203125" bestFit="1" customWidth="1"/>
    <col min="9731" max="9731" width="15.83203125" customWidth="1"/>
    <col min="9732" max="9732" width="13.6640625" bestFit="1" customWidth="1"/>
    <col min="9734" max="9734" width="12.6640625" bestFit="1" customWidth="1"/>
    <col min="9737" max="9737" width="14.5" customWidth="1"/>
    <col min="9986" max="9986" width="39.33203125" bestFit="1" customWidth="1"/>
    <col min="9987" max="9987" width="15.83203125" customWidth="1"/>
    <col min="9988" max="9988" width="13.6640625" bestFit="1" customWidth="1"/>
    <col min="9990" max="9990" width="12.6640625" bestFit="1" customWidth="1"/>
    <col min="9993" max="9993" width="14.5" customWidth="1"/>
    <col min="10242" max="10242" width="39.33203125" bestFit="1" customWidth="1"/>
    <col min="10243" max="10243" width="15.83203125" customWidth="1"/>
    <col min="10244" max="10244" width="13.6640625" bestFit="1" customWidth="1"/>
    <col min="10246" max="10246" width="12.6640625" bestFit="1" customWidth="1"/>
    <col min="10249" max="10249" width="14.5" customWidth="1"/>
    <col min="10498" max="10498" width="39.33203125" bestFit="1" customWidth="1"/>
    <col min="10499" max="10499" width="15.83203125" customWidth="1"/>
    <col min="10500" max="10500" width="13.6640625" bestFit="1" customWidth="1"/>
    <col min="10502" max="10502" width="12.6640625" bestFit="1" customWidth="1"/>
    <col min="10505" max="10505" width="14.5" customWidth="1"/>
    <col min="10754" max="10754" width="39.33203125" bestFit="1" customWidth="1"/>
    <col min="10755" max="10755" width="15.83203125" customWidth="1"/>
    <col min="10756" max="10756" width="13.6640625" bestFit="1" customWidth="1"/>
    <col min="10758" max="10758" width="12.6640625" bestFit="1" customWidth="1"/>
    <col min="10761" max="10761" width="14.5" customWidth="1"/>
    <col min="11010" max="11010" width="39.33203125" bestFit="1" customWidth="1"/>
    <col min="11011" max="11011" width="15.83203125" customWidth="1"/>
    <col min="11012" max="11012" width="13.6640625" bestFit="1" customWidth="1"/>
    <col min="11014" max="11014" width="12.6640625" bestFit="1" customWidth="1"/>
    <col min="11017" max="11017" width="14.5" customWidth="1"/>
    <col min="11266" max="11266" width="39.33203125" bestFit="1" customWidth="1"/>
    <col min="11267" max="11267" width="15.83203125" customWidth="1"/>
    <col min="11268" max="11268" width="13.6640625" bestFit="1" customWidth="1"/>
    <col min="11270" max="11270" width="12.6640625" bestFit="1" customWidth="1"/>
    <col min="11273" max="11273" width="14.5" customWidth="1"/>
    <col min="11522" max="11522" width="39.33203125" bestFit="1" customWidth="1"/>
    <col min="11523" max="11523" width="15.83203125" customWidth="1"/>
    <col min="11524" max="11524" width="13.6640625" bestFit="1" customWidth="1"/>
    <col min="11526" max="11526" width="12.6640625" bestFit="1" customWidth="1"/>
    <col min="11529" max="11529" width="14.5" customWidth="1"/>
    <col min="11778" max="11778" width="39.33203125" bestFit="1" customWidth="1"/>
    <col min="11779" max="11779" width="15.83203125" customWidth="1"/>
    <col min="11780" max="11780" width="13.6640625" bestFit="1" customWidth="1"/>
    <col min="11782" max="11782" width="12.6640625" bestFit="1" customWidth="1"/>
    <col min="11785" max="11785" width="14.5" customWidth="1"/>
    <col min="12034" max="12034" width="39.33203125" bestFit="1" customWidth="1"/>
    <col min="12035" max="12035" width="15.83203125" customWidth="1"/>
    <col min="12036" max="12036" width="13.6640625" bestFit="1" customWidth="1"/>
    <col min="12038" max="12038" width="12.6640625" bestFit="1" customWidth="1"/>
    <col min="12041" max="12041" width="14.5" customWidth="1"/>
    <col min="12290" max="12290" width="39.33203125" bestFit="1" customWidth="1"/>
    <col min="12291" max="12291" width="15.83203125" customWidth="1"/>
    <col min="12292" max="12292" width="13.6640625" bestFit="1" customWidth="1"/>
    <col min="12294" max="12294" width="12.6640625" bestFit="1" customWidth="1"/>
    <col min="12297" max="12297" width="14.5" customWidth="1"/>
    <col min="12546" max="12546" width="39.33203125" bestFit="1" customWidth="1"/>
    <col min="12547" max="12547" width="15.83203125" customWidth="1"/>
    <col min="12548" max="12548" width="13.6640625" bestFit="1" customWidth="1"/>
    <col min="12550" max="12550" width="12.6640625" bestFit="1" customWidth="1"/>
    <col min="12553" max="12553" width="14.5" customWidth="1"/>
    <col min="12802" max="12802" width="39.33203125" bestFit="1" customWidth="1"/>
    <col min="12803" max="12803" width="15.83203125" customWidth="1"/>
    <col min="12804" max="12804" width="13.6640625" bestFit="1" customWidth="1"/>
    <col min="12806" max="12806" width="12.6640625" bestFit="1" customWidth="1"/>
    <col min="12809" max="12809" width="14.5" customWidth="1"/>
    <col min="13058" max="13058" width="39.33203125" bestFit="1" customWidth="1"/>
    <col min="13059" max="13059" width="15.83203125" customWidth="1"/>
    <col min="13060" max="13060" width="13.6640625" bestFit="1" customWidth="1"/>
    <col min="13062" max="13062" width="12.6640625" bestFit="1" customWidth="1"/>
    <col min="13065" max="13065" width="14.5" customWidth="1"/>
    <col min="13314" max="13314" width="39.33203125" bestFit="1" customWidth="1"/>
    <col min="13315" max="13315" width="15.83203125" customWidth="1"/>
    <col min="13316" max="13316" width="13.6640625" bestFit="1" customWidth="1"/>
    <col min="13318" max="13318" width="12.6640625" bestFit="1" customWidth="1"/>
    <col min="13321" max="13321" width="14.5" customWidth="1"/>
    <col min="13570" max="13570" width="39.33203125" bestFit="1" customWidth="1"/>
    <col min="13571" max="13571" width="15.83203125" customWidth="1"/>
    <col min="13572" max="13572" width="13.6640625" bestFit="1" customWidth="1"/>
    <col min="13574" max="13574" width="12.6640625" bestFit="1" customWidth="1"/>
    <col min="13577" max="13577" width="14.5" customWidth="1"/>
    <col min="13826" max="13826" width="39.33203125" bestFit="1" customWidth="1"/>
    <col min="13827" max="13827" width="15.83203125" customWidth="1"/>
    <col min="13828" max="13828" width="13.6640625" bestFit="1" customWidth="1"/>
    <col min="13830" max="13830" width="12.6640625" bestFit="1" customWidth="1"/>
    <col min="13833" max="13833" width="14.5" customWidth="1"/>
    <col min="14082" max="14082" width="39.33203125" bestFit="1" customWidth="1"/>
    <col min="14083" max="14083" width="15.83203125" customWidth="1"/>
    <col min="14084" max="14084" width="13.6640625" bestFit="1" customWidth="1"/>
    <col min="14086" max="14086" width="12.6640625" bestFit="1" customWidth="1"/>
    <col min="14089" max="14089" width="14.5" customWidth="1"/>
    <col min="14338" max="14338" width="39.33203125" bestFit="1" customWidth="1"/>
    <col min="14339" max="14339" width="15.83203125" customWidth="1"/>
    <col min="14340" max="14340" width="13.6640625" bestFit="1" customWidth="1"/>
    <col min="14342" max="14342" width="12.6640625" bestFit="1" customWidth="1"/>
    <col min="14345" max="14345" width="14.5" customWidth="1"/>
    <col min="14594" max="14594" width="39.33203125" bestFit="1" customWidth="1"/>
    <col min="14595" max="14595" width="15.83203125" customWidth="1"/>
    <col min="14596" max="14596" width="13.6640625" bestFit="1" customWidth="1"/>
    <col min="14598" max="14598" width="12.6640625" bestFit="1" customWidth="1"/>
    <col min="14601" max="14601" width="14.5" customWidth="1"/>
    <col min="14850" max="14850" width="39.33203125" bestFit="1" customWidth="1"/>
    <col min="14851" max="14851" width="15.83203125" customWidth="1"/>
    <col min="14852" max="14852" width="13.6640625" bestFit="1" customWidth="1"/>
    <col min="14854" max="14854" width="12.6640625" bestFit="1" customWidth="1"/>
    <col min="14857" max="14857" width="14.5" customWidth="1"/>
    <col min="15106" max="15106" width="39.33203125" bestFit="1" customWidth="1"/>
    <col min="15107" max="15107" width="15.83203125" customWidth="1"/>
    <col min="15108" max="15108" width="13.6640625" bestFit="1" customWidth="1"/>
    <col min="15110" max="15110" width="12.6640625" bestFit="1" customWidth="1"/>
    <col min="15113" max="15113" width="14.5" customWidth="1"/>
    <col min="15362" max="15362" width="39.33203125" bestFit="1" customWidth="1"/>
    <col min="15363" max="15363" width="15.83203125" customWidth="1"/>
    <col min="15364" max="15364" width="13.6640625" bestFit="1" customWidth="1"/>
    <col min="15366" max="15366" width="12.6640625" bestFit="1" customWidth="1"/>
    <col min="15369" max="15369" width="14.5" customWidth="1"/>
    <col min="15618" max="15618" width="39.33203125" bestFit="1" customWidth="1"/>
    <col min="15619" max="15619" width="15.83203125" customWidth="1"/>
    <col min="15620" max="15620" width="13.6640625" bestFit="1" customWidth="1"/>
    <col min="15622" max="15622" width="12.6640625" bestFit="1" customWidth="1"/>
    <col min="15625" max="15625" width="14.5" customWidth="1"/>
    <col min="15874" max="15874" width="39.33203125" bestFit="1" customWidth="1"/>
    <col min="15875" max="15875" width="15.83203125" customWidth="1"/>
    <col min="15876" max="15876" width="13.6640625" bestFit="1" customWidth="1"/>
    <col min="15878" max="15878" width="12.6640625" bestFit="1" customWidth="1"/>
    <col min="15881" max="15881" width="14.5" customWidth="1"/>
    <col min="16130" max="16130" width="39.33203125" bestFit="1" customWidth="1"/>
    <col min="16131" max="16131" width="15.83203125" customWidth="1"/>
    <col min="16132" max="16132" width="13.6640625" bestFit="1" customWidth="1"/>
    <col min="16134" max="16134" width="12.6640625" bestFit="1" customWidth="1"/>
    <col min="16137" max="16137" width="14.5" customWidth="1"/>
  </cols>
  <sheetData>
    <row r="1" spans="2:11" ht="19" x14ac:dyDescent="0.25">
      <c r="B1" s="709" t="s">
        <v>489</v>
      </c>
      <c r="C1" s="709"/>
      <c r="D1" s="709"/>
      <c r="E1" s="709"/>
      <c r="F1" s="709"/>
      <c r="G1" s="709"/>
      <c r="H1" s="709"/>
      <c r="I1" s="709"/>
      <c r="J1" s="709"/>
      <c r="K1" s="709"/>
    </row>
    <row r="2" spans="2:11" ht="19" x14ac:dyDescent="0.25">
      <c r="B2" s="709" t="s">
        <v>490</v>
      </c>
      <c r="C2" s="709"/>
      <c r="D2" s="709"/>
      <c r="E2" s="709"/>
      <c r="F2" s="709"/>
      <c r="G2" s="709"/>
      <c r="H2" s="709"/>
      <c r="I2" s="709"/>
      <c r="J2" s="709"/>
      <c r="K2" s="709"/>
    </row>
    <row r="3" spans="2:11" ht="19" x14ac:dyDescent="0.25">
      <c r="B3" s="709" t="s">
        <v>779</v>
      </c>
      <c r="C3" s="709"/>
      <c r="D3" s="709"/>
      <c r="E3" s="709"/>
      <c r="F3" s="709"/>
      <c r="G3" s="709"/>
      <c r="H3" s="709"/>
      <c r="I3" s="709"/>
      <c r="J3" s="709"/>
      <c r="K3" s="709"/>
    </row>
    <row r="5" spans="2:11" ht="30" customHeight="1" x14ac:dyDescent="0.15">
      <c r="B5" s="205" t="s">
        <v>780</v>
      </c>
      <c r="C5" s="205" t="s">
        <v>382</v>
      </c>
      <c r="D5" s="205" t="s">
        <v>491</v>
      </c>
      <c r="E5" s="205" t="s">
        <v>492</v>
      </c>
      <c r="F5" s="205" t="s">
        <v>493</v>
      </c>
      <c r="G5" s="205" t="s">
        <v>494</v>
      </c>
      <c r="H5" s="205" t="s">
        <v>495</v>
      </c>
      <c r="I5" s="205" t="s">
        <v>496</v>
      </c>
      <c r="J5" s="708" t="s">
        <v>781</v>
      </c>
      <c r="K5" s="708"/>
    </row>
    <row r="6" spans="2:11" s="210" customFormat="1" ht="22" customHeight="1" x14ac:dyDescent="0.15">
      <c r="B6" s="231">
        <v>1</v>
      </c>
      <c r="C6" s="216" t="s">
        <v>497</v>
      </c>
      <c r="D6" s="216">
        <v>10261322</v>
      </c>
      <c r="E6" s="217">
        <v>1491500</v>
      </c>
      <c r="F6" s="218">
        <v>40660</v>
      </c>
      <c r="G6" s="218">
        <v>23130</v>
      </c>
      <c r="H6" s="212">
        <f ca="1">INT(YEARFRAC(TODAY(),G6))</f>
        <v>60</v>
      </c>
      <c r="I6" s="219">
        <f>E6*15</f>
        <v>22372500</v>
      </c>
      <c r="J6" s="239"/>
      <c r="K6" s="240"/>
    </row>
    <row r="7" spans="2:11" s="210" customFormat="1" ht="22" customHeight="1" x14ac:dyDescent="0.15">
      <c r="B7" s="231">
        <v>2</v>
      </c>
      <c r="C7" s="216" t="s">
        <v>498</v>
      </c>
      <c r="D7" s="216">
        <v>15956419</v>
      </c>
      <c r="E7" s="217">
        <v>1661930</v>
      </c>
      <c r="F7" s="218">
        <v>32889</v>
      </c>
      <c r="G7" s="218">
        <v>22213</v>
      </c>
      <c r="H7" s="212">
        <f t="shared" ref="H7:H70" ca="1" si="0">INT(YEARFRAC(TODAY(),G7))</f>
        <v>63</v>
      </c>
      <c r="I7" s="219">
        <f t="shared" ref="I7:I70" si="1">E7*15</f>
        <v>24928950</v>
      </c>
      <c r="J7" s="239"/>
      <c r="K7" s="240"/>
    </row>
    <row r="8" spans="2:11" s="210" customFormat="1" ht="22" customHeight="1" x14ac:dyDescent="0.15">
      <c r="B8" s="231">
        <v>3</v>
      </c>
      <c r="C8" s="216" t="s">
        <v>499</v>
      </c>
      <c r="D8" s="216">
        <v>15904120</v>
      </c>
      <c r="E8" s="217">
        <v>1764310</v>
      </c>
      <c r="F8" s="218">
        <v>29976</v>
      </c>
      <c r="G8" s="218">
        <v>22851</v>
      </c>
      <c r="H8" s="212">
        <f t="shared" ca="1" si="0"/>
        <v>61</v>
      </c>
      <c r="I8" s="219">
        <f t="shared" si="1"/>
        <v>26464650</v>
      </c>
      <c r="J8" s="239"/>
      <c r="K8" s="240"/>
    </row>
    <row r="9" spans="2:11" s="210" customFormat="1" ht="22" customHeight="1" x14ac:dyDescent="0.15">
      <c r="B9" s="231">
        <v>4</v>
      </c>
      <c r="C9" s="216" t="s">
        <v>500</v>
      </c>
      <c r="D9" s="216">
        <v>4385226</v>
      </c>
      <c r="E9" s="217">
        <v>2448811</v>
      </c>
      <c r="F9" s="218">
        <v>33106</v>
      </c>
      <c r="G9" s="218">
        <v>24410</v>
      </c>
      <c r="H9" s="212">
        <f t="shared" ca="1" si="0"/>
        <v>57</v>
      </c>
      <c r="I9" s="219">
        <f t="shared" si="1"/>
        <v>36732165</v>
      </c>
      <c r="J9" s="239"/>
      <c r="K9" s="240"/>
    </row>
    <row r="10" spans="2:11" s="210" customFormat="1" ht="22" customHeight="1" x14ac:dyDescent="0.15">
      <c r="B10" s="231">
        <v>5</v>
      </c>
      <c r="C10" s="216" t="s">
        <v>501</v>
      </c>
      <c r="D10" s="216">
        <v>75051547</v>
      </c>
      <c r="E10" s="217">
        <v>1491500</v>
      </c>
      <c r="F10" s="218">
        <v>39142</v>
      </c>
      <c r="G10" s="218">
        <v>30335</v>
      </c>
      <c r="H10" s="212">
        <f t="shared" ca="1" si="0"/>
        <v>41</v>
      </c>
      <c r="I10" s="219">
        <f t="shared" si="1"/>
        <v>22372500</v>
      </c>
      <c r="J10" s="239"/>
      <c r="K10" s="240"/>
    </row>
    <row r="11" spans="2:11" s="210" customFormat="1" ht="22" customHeight="1" x14ac:dyDescent="0.15">
      <c r="B11" s="231">
        <v>6</v>
      </c>
      <c r="C11" s="216" t="s">
        <v>502</v>
      </c>
      <c r="D11" s="216">
        <v>10272983</v>
      </c>
      <c r="E11" s="217">
        <v>1764310</v>
      </c>
      <c r="F11" s="218">
        <v>32239</v>
      </c>
      <c r="G11" s="218">
        <v>24235</v>
      </c>
      <c r="H11" s="212">
        <f t="shared" ca="1" si="0"/>
        <v>57</v>
      </c>
      <c r="I11" s="219">
        <f t="shared" si="1"/>
        <v>26464650</v>
      </c>
      <c r="J11" s="239"/>
      <c r="K11" s="240"/>
    </row>
    <row r="12" spans="2:11" s="210" customFormat="1" ht="22" customHeight="1" x14ac:dyDescent="0.15">
      <c r="B12" s="231">
        <v>7</v>
      </c>
      <c r="C12" s="216" t="s">
        <v>503</v>
      </c>
      <c r="D12" s="216">
        <v>15903701</v>
      </c>
      <c r="E12" s="217">
        <v>1491500</v>
      </c>
      <c r="F12" s="218">
        <v>40217</v>
      </c>
      <c r="G12" s="218">
        <v>22794</v>
      </c>
      <c r="H12" s="212">
        <f t="shared" ca="1" si="0"/>
        <v>61</v>
      </c>
      <c r="I12" s="219">
        <f t="shared" si="1"/>
        <v>22372500</v>
      </c>
      <c r="J12" s="239"/>
      <c r="K12" s="240"/>
    </row>
    <row r="13" spans="2:11" s="210" customFormat="1" ht="22" customHeight="1" x14ac:dyDescent="0.15">
      <c r="B13" s="231">
        <v>8</v>
      </c>
      <c r="C13" s="216" t="s">
        <v>504</v>
      </c>
      <c r="D13" s="216">
        <v>75060217</v>
      </c>
      <c r="E13" s="217">
        <v>1566680</v>
      </c>
      <c r="F13" s="218">
        <v>42534</v>
      </c>
      <c r="G13" s="218">
        <v>29456</v>
      </c>
      <c r="H13" s="212">
        <f t="shared" ca="1" si="0"/>
        <v>43</v>
      </c>
      <c r="I13" s="219">
        <f t="shared" si="1"/>
        <v>23500200</v>
      </c>
      <c r="J13" s="239"/>
      <c r="K13" s="240"/>
    </row>
    <row r="14" spans="2:11" s="210" customFormat="1" ht="22" customHeight="1" x14ac:dyDescent="0.15">
      <c r="B14" s="231">
        <v>9</v>
      </c>
      <c r="C14" s="216" t="s">
        <v>505</v>
      </c>
      <c r="D14" s="216">
        <v>1073328027</v>
      </c>
      <c r="E14" s="217">
        <v>1491500</v>
      </c>
      <c r="F14" s="218">
        <v>43797</v>
      </c>
      <c r="G14" s="218">
        <v>36023</v>
      </c>
      <c r="H14" s="212">
        <f t="shared" ca="1" si="0"/>
        <v>25</v>
      </c>
      <c r="I14" s="219">
        <f t="shared" si="1"/>
        <v>22372500</v>
      </c>
      <c r="J14" s="239"/>
      <c r="K14" s="240"/>
    </row>
    <row r="15" spans="2:11" s="210" customFormat="1" ht="22" customHeight="1" x14ac:dyDescent="0.15">
      <c r="B15" s="231">
        <v>10</v>
      </c>
      <c r="C15" s="216" t="s">
        <v>506</v>
      </c>
      <c r="D15" s="216">
        <v>10178128</v>
      </c>
      <c r="E15" s="217">
        <v>3020742</v>
      </c>
      <c r="F15" s="218">
        <v>33329</v>
      </c>
      <c r="G15" s="218">
        <v>26341</v>
      </c>
      <c r="H15" s="212">
        <f t="shared" ca="1" si="0"/>
        <v>51</v>
      </c>
      <c r="I15" s="219">
        <f t="shared" si="1"/>
        <v>45311130</v>
      </c>
      <c r="J15" s="239"/>
      <c r="K15" s="240"/>
    </row>
    <row r="16" spans="2:11" s="210" customFormat="1" ht="22" customHeight="1" x14ac:dyDescent="0.15">
      <c r="B16" s="231">
        <v>11</v>
      </c>
      <c r="C16" s="216" t="s">
        <v>507</v>
      </c>
      <c r="D16" s="216">
        <v>75047891</v>
      </c>
      <c r="E16" s="217">
        <v>1661930</v>
      </c>
      <c r="F16" s="218">
        <v>34121</v>
      </c>
      <c r="G16" s="218">
        <v>25551</v>
      </c>
      <c r="H16" s="212">
        <f t="shared" ca="1" si="0"/>
        <v>54</v>
      </c>
      <c r="I16" s="219">
        <f t="shared" si="1"/>
        <v>24928950</v>
      </c>
      <c r="J16" s="239"/>
      <c r="K16" s="240"/>
    </row>
    <row r="17" spans="2:11" s="210" customFormat="1" ht="22" customHeight="1" x14ac:dyDescent="0.15">
      <c r="B17" s="231">
        <v>12</v>
      </c>
      <c r="C17" s="216" t="s">
        <v>508</v>
      </c>
      <c r="D17" s="216">
        <v>1055830800</v>
      </c>
      <c r="E17" s="217">
        <v>1802810</v>
      </c>
      <c r="F17" s="218">
        <v>42353</v>
      </c>
      <c r="G17" s="218">
        <v>31776</v>
      </c>
      <c r="H17" s="212">
        <f t="shared" ca="1" si="0"/>
        <v>37</v>
      </c>
      <c r="I17" s="219">
        <f t="shared" si="1"/>
        <v>27042150</v>
      </c>
      <c r="J17" s="239"/>
      <c r="K17" s="240"/>
    </row>
    <row r="18" spans="2:11" s="210" customFormat="1" ht="22" customHeight="1" x14ac:dyDescent="0.15">
      <c r="B18" s="231">
        <v>13</v>
      </c>
      <c r="C18" s="216" t="s">
        <v>509</v>
      </c>
      <c r="D18" s="216">
        <v>24529321</v>
      </c>
      <c r="E18" s="217">
        <v>1826240</v>
      </c>
      <c r="F18" s="218">
        <v>42576</v>
      </c>
      <c r="G18" s="218">
        <v>30014</v>
      </c>
      <c r="H18" s="212">
        <f t="shared" ca="1" si="0"/>
        <v>41</v>
      </c>
      <c r="I18" s="219">
        <f t="shared" si="1"/>
        <v>27393600</v>
      </c>
      <c r="J18" s="239"/>
      <c r="K18" s="240"/>
    </row>
    <row r="19" spans="2:11" s="210" customFormat="1" ht="22" customHeight="1" x14ac:dyDescent="0.15">
      <c r="B19" s="231">
        <v>14</v>
      </c>
      <c r="C19" s="216" t="s">
        <v>510</v>
      </c>
      <c r="D19" s="216">
        <v>4457057</v>
      </c>
      <c r="E19" s="217">
        <v>1566680</v>
      </c>
      <c r="F19" s="218">
        <v>31835</v>
      </c>
      <c r="G19" s="218">
        <v>24769</v>
      </c>
      <c r="H19" s="212">
        <f t="shared" ca="1" si="0"/>
        <v>56</v>
      </c>
      <c r="I19" s="219">
        <f t="shared" si="1"/>
        <v>23500200</v>
      </c>
      <c r="J19" s="239"/>
      <c r="K19" s="240"/>
    </row>
    <row r="20" spans="2:11" s="210" customFormat="1" ht="22" customHeight="1" x14ac:dyDescent="0.15">
      <c r="B20" s="231">
        <v>15</v>
      </c>
      <c r="C20" s="216" t="s">
        <v>511</v>
      </c>
      <c r="D20" s="216">
        <v>9920689</v>
      </c>
      <c r="E20" s="217">
        <v>1566680</v>
      </c>
      <c r="F20" s="218">
        <v>32295</v>
      </c>
      <c r="G20" s="218">
        <v>23827</v>
      </c>
      <c r="H20" s="212">
        <f t="shared" ca="1" si="0"/>
        <v>58</v>
      </c>
      <c r="I20" s="219">
        <f t="shared" si="1"/>
        <v>23500200</v>
      </c>
      <c r="J20" s="239"/>
      <c r="K20" s="240"/>
    </row>
    <row r="21" spans="2:11" s="210" customFormat="1" ht="22" customHeight="1" x14ac:dyDescent="0.15">
      <c r="B21" s="231">
        <v>16</v>
      </c>
      <c r="C21" s="216" t="s">
        <v>512</v>
      </c>
      <c r="D21" s="216">
        <v>4456751</v>
      </c>
      <c r="E21" s="217">
        <v>1491500</v>
      </c>
      <c r="F21" s="218">
        <v>34700</v>
      </c>
      <c r="G21" s="218">
        <v>20899</v>
      </c>
      <c r="H21" s="212">
        <f t="shared" ca="1" si="0"/>
        <v>66</v>
      </c>
      <c r="I21" s="219">
        <f t="shared" si="1"/>
        <v>22372500</v>
      </c>
      <c r="J21" s="239"/>
      <c r="K21" s="240"/>
    </row>
    <row r="22" spans="2:11" s="210" customFormat="1" ht="22" customHeight="1" x14ac:dyDescent="0.15">
      <c r="B22" s="231">
        <v>17</v>
      </c>
      <c r="C22" s="216" t="s">
        <v>513</v>
      </c>
      <c r="D22" s="216">
        <v>10182229</v>
      </c>
      <c r="E22" s="217">
        <v>1815720</v>
      </c>
      <c r="F22" s="218">
        <v>37557</v>
      </c>
      <c r="G22" s="218">
        <v>27546</v>
      </c>
      <c r="H22" s="212">
        <f t="shared" ca="1" si="0"/>
        <v>48</v>
      </c>
      <c r="I22" s="219">
        <f t="shared" si="1"/>
        <v>27235800</v>
      </c>
      <c r="J22" s="239"/>
      <c r="K22" s="240"/>
    </row>
    <row r="23" spans="2:11" s="210" customFormat="1" ht="22" customHeight="1" x14ac:dyDescent="0.15">
      <c r="B23" s="231">
        <v>18</v>
      </c>
      <c r="C23" s="216" t="s">
        <v>514</v>
      </c>
      <c r="D23" s="216">
        <v>4385491</v>
      </c>
      <c r="E23" s="217">
        <v>1491500</v>
      </c>
      <c r="F23" s="218">
        <v>37557</v>
      </c>
      <c r="G23" s="218">
        <v>25029</v>
      </c>
      <c r="H23" s="212">
        <f t="shared" ca="1" si="0"/>
        <v>55</v>
      </c>
      <c r="I23" s="219">
        <f t="shared" si="1"/>
        <v>22372500</v>
      </c>
      <c r="J23" s="239"/>
      <c r="K23" s="240"/>
    </row>
    <row r="24" spans="2:11" s="210" customFormat="1" ht="22" customHeight="1" x14ac:dyDescent="0.15">
      <c r="B24" s="231">
        <v>19</v>
      </c>
      <c r="C24" s="216" t="s">
        <v>515</v>
      </c>
      <c r="D24" s="216">
        <v>75066243</v>
      </c>
      <c r="E24" s="217">
        <v>2448811</v>
      </c>
      <c r="F24" s="218">
        <v>37196</v>
      </c>
      <c r="G24" s="218">
        <v>26081</v>
      </c>
      <c r="H24" s="212">
        <f t="shared" ca="1" si="0"/>
        <v>52</v>
      </c>
      <c r="I24" s="219">
        <f t="shared" si="1"/>
        <v>36732165</v>
      </c>
      <c r="J24" s="239"/>
      <c r="K24" s="240"/>
    </row>
    <row r="25" spans="2:11" s="210" customFormat="1" ht="22" customHeight="1" x14ac:dyDescent="0.15">
      <c r="B25" s="231">
        <v>20</v>
      </c>
      <c r="C25" s="216" t="s">
        <v>516</v>
      </c>
      <c r="D25" s="216">
        <v>10175176</v>
      </c>
      <c r="E25" s="217">
        <v>1900830</v>
      </c>
      <c r="F25" s="218">
        <v>37697</v>
      </c>
      <c r="G25" s="218">
        <v>24668</v>
      </c>
      <c r="H25" s="212">
        <f t="shared" ca="1" si="0"/>
        <v>56</v>
      </c>
      <c r="I25" s="219">
        <f t="shared" si="1"/>
        <v>28512450</v>
      </c>
      <c r="J25" s="239"/>
      <c r="K25" s="240"/>
    </row>
    <row r="26" spans="2:11" s="210" customFormat="1" ht="22" customHeight="1" x14ac:dyDescent="0.15">
      <c r="B26" s="231">
        <v>21</v>
      </c>
      <c r="C26" s="216" t="s">
        <v>517</v>
      </c>
      <c r="D26" s="216">
        <v>10286402</v>
      </c>
      <c r="E26" s="217">
        <v>1661930</v>
      </c>
      <c r="F26" s="218">
        <v>39182</v>
      </c>
      <c r="G26" s="218">
        <v>25566</v>
      </c>
      <c r="H26" s="212">
        <f t="shared" ca="1" si="0"/>
        <v>54</v>
      </c>
      <c r="I26" s="219">
        <f t="shared" si="1"/>
        <v>24928950</v>
      </c>
      <c r="J26" s="239"/>
      <c r="K26" s="240"/>
    </row>
    <row r="27" spans="2:11" s="210" customFormat="1" ht="22" customHeight="1" x14ac:dyDescent="0.15">
      <c r="B27" s="231">
        <v>22</v>
      </c>
      <c r="C27" s="216" t="s">
        <v>518</v>
      </c>
      <c r="D27" s="216">
        <v>10177511</v>
      </c>
      <c r="E27" s="217">
        <v>1491500</v>
      </c>
      <c r="F27" s="218">
        <v>34639</v>
      </c>
      <c r="G27" s="218">
        <v>25905</v>
      </c>
      <c r="H27" s="212">
        <f t="shared" ca="1" si="0"/>
        <v>53</v>
      </c>
      <c r="I27" s="219">
        <f t="shared" si="1"/>
        <v>22372500</v>
      </c>
      <c r="J27" s="239"/>
      <c r="K27" s="240"/>
    </row>
    <row r="28" spans="2:11" s="210" customFormat="1" ht="22" customHeight="1" x14ac:dyDescent="0.15">
      <c r="B28" s="231">
        <v>23</v>
      </c>
      <c r="C28" s="216" t="s">
        <v>519</v>
      </c>
      <c r="D28" s="216">
        <v>75079556</v>
      </c>
      <c r="E28" s="217">
        <v>4666836</v>
      </c>
      <c r="F28" s="218">
        <v>42207</v>
      </c>
      <c r="G28" s="218">
        <v>27765</v>
      </c>
      <c r="H28" s="212">
        <f t="shared" ca="1" si="0"/>
        <v>48</v>
      </c>
      <c r="I28" s="219">
        <f t="shared" si="1"/>
        <v>70002540</v>
      </c>
      <c r="J28" s="239"/>
      <c r="K28" s="240"/>
    </row>
    <row r="29" spans="2:11" s="210" customFormat="1" ht="22" customHeight="1" x14ac:dyDescent="0.15">
      <c r="B29" s="231">
        <v>24</v>
      </c>
      <c r="C29" s="216" t="s">
        <v>520</v>
      </c>
      <c r="D29" s="216">
        <v>75036697</v>
      </c>
      <c r="E29" s="217">
        <v>1764310</v>
      </c>
      <c r="F29" s="218">
        <v>40606</v>
      </c>
      <c r="G29" s="218">
        <v>23929</v>
      </c>
      <c r="H29" s="212">
        <f t="shared" ca="1" si="0"/>
        <v>58</v>
      </c>
      <c r="I29" s="219">
        <f t="shared" si="1"/>
        <v>26464650</v>
      </c>
      <c r="J29" s="239"/>
      <c r="K29" s="240"/>
    </row>
    <row r="30" spans="2:11" s="210" customFormat="1" ht="22" customHeight="1" x14ac:dyDescent="0.15">
      <c r="B30" s="231">
        <v>25</v>
      </c>
      <c r="C30" s="216" t="s">
        <v>521</v>
      </c>
      <c r="D30" s="216">
        <v>16110300</v>
      </c>
      <c r="E30" s="217">
        <v>1566680</v>
      </c>
      <c r="F30" s="218">
        <v>37653</v>
      </c>
      <c r="G30" s="218">
        <v>22626</v>
      </c>
      <c r="H30" s="212">
        <f t="shared" ca="1" si="0"/>
        <v>62</v>
      </c>
      <c r="I30" s="219">
        <f t="shared" si="1"/>
        <v>23500200</v>
      </c>
      <c r="J30" s="239"/>
      <c r="K30" s="240"/>
    </row>
    <row r="31" spans="2:11" s="210" customFormat="1" ht="22" customHeight="1" x14ac:dyDescent="0.15">
      <c r="B31" s="231">
        <v>26</v>
      </c>
      <c r="C31" s="216" t="s">
        <v>522</v>
      </c>
      <c r="D31" s="216">
        <v>4385483</v>
      </c>
      <c r="E31" s="217">
        <v>1491500</v>
      </c>
      <c r="F31" s="218">
        <v>33635</v>
      </c>
      <c r="G31" s="218">
        <v>25029</v>
      </c>
      <c r="H31" s="212">
        <f t="shared" ca="1" si="0"/>
        <v>55</v>
      </c>
      <c r="I31" s="219">
        <f t="shared" si="1"/>
        <v>22372500</v>
      </c>
      <c r="J31" s="239"/>
      <c r="K31" s="240"/>
    </row>
    <row r="32" spans="2:11" s="210" customFormat="1" ht="22" customHeight="1" x14ac:dyDescent="0.15">
      <c r="B32" s="231">
        <v>27</v>
      </c>
      <c r="C32" s="216" t="s">
        <v>523</v>
      </c>
      <c r="D32" s="216">
        <v>1061371464</v>
      </c>
      <c r="E32" s="217">
        <v>1491500</v>
      </c>
      <c r="F32" s="218">
        <v>42045</v>
      </c>
      <c r="G32" s="218">
        <v>34298</v>
      </c>
      <c r="H32" s="212">
        <f t="shared" ca="1" si="0"/>
        <v>30</v>
      </c>
      <c r="I32" s="219">
        <f t="shared" si="1"/>
        <v>22372500</v>
      </c>
      <c r="J32" s="239"/>
      <c r="K32" s="240"/>
    </row>
    <row r="33" spans="2:11" s="210" customFormat="1" ht="22" customHeight="1" x14ac:dyDescent="0.15">
      <c r="B33" s="231">
        <v>28</v>
      </c>
      <c r="C33" s="216" t="s">
        <v>524</v>
      </c>
      <c r="D33" s="216">
        <v>30237521</v>
      </c>
      <c r="E33" s="217">
        <v>2598660</v>
      </c>
      <c r="F33" s="218">
        <v>42752</v>
      </c>
      <c r="G33" s="218">
        <v>30687</v>
      </c>
      <c r="H33" s="212">
        <f t="shared" ca="1" si="0"/>
        <v>40</v>
      </c>
      <c r="I33" s="219">
        <f t="shared" si="1"/>
        <v>38979900</v>
      </c>
      <c r="J33" s="239"/>
      <c r="K33" s="240"/>
    </row>
    <row r="34" spans="2:11" s="210" customFormat="1" ht="22" customHeight="1" x14ac:dyDescent="0.15">
      <c r="B34" s="231">
        <v>29</v>
      </c>
      <c r="C34" s="216" t="s">
        <v>525</v>
      </c>
      <c r="D34" s="216">
        <v>15932212</v>
      </c>
      <c r="E34" s="217">
        <v>1661930</v>
      </c>
      <c r="F34" s="218">
        <v>39205</v>
      </c>
      <c r="G34" s="218">
        <v>30035</v>
      </c>
      <c r="H34" s="212">
        <f t="shared" ca="1" si="0"/>
        <v>41</v>
      </c>
      <c r="I34" s="219">
        <f t="shared" si="1"/>
        <v>24928950</v>
      </c>
      <c r="J34" s="239"/>
      <c r="K34" s="240"/>
    </row>
    <row r="35" spans="2:11" s="210" customFormat="1" ht="22" customHeight="1" x14ac:dyDescent="0.15">
      <c r="B35" s="231">
        <v>30</v>
      </c>
      <c r="C35" s="216" t="s">
        <v>526</v>
      </c>
      <c r="D35" s="216">
        <v>16279221</v>
      </c>
      <c r="E35" s="217">
        <v>1566680</v>
      </c>
      <c r="F35" s="218">
        <v>33349</v>
      </c>
      <c r="G35" s="218">
        <v>24541</v>
      </c>
      <c r="H35" s="212">
        <f t="shared" ca="1" si="0"/>
        <v>56</v>
      </c>
      <c r="I35" s="219">
        <f t="shared" si="1"/>
        <v>23500200</v>
      </c>
      <c r="J35" s="239"/>
      <c r="K35" s="240"/>
    </row>
    <row r="36" spans="2:11" s="210" customFormat="1" ht="22" customHeight="1" x14ac:dyDescent="0.15">
      <c r="B36" s="231">
        <v>31</v>
      </c>
      <c r="C36" s="216" t="s">
        <v>527</v>
      </c>
      <c r="D36" s="216">
        <v>75055682</v>
      </c>
      <c r="E36" s="217">
        <v>1566680</v>
      </c>
      <c r="F36" s="218">
        <v>32387</v>
      </c>
      <c r="G36" s="218">
        <v>25031</v>
      </c>
      <c r="H36" s="212">
        <f t="shared" ca="1" si="0"/>
        <v>55</v>
      </c>
      <c r="I36" s="219">
        <f t="shared" si="1"/>
        <v>23500200</v>
      </c>
      <c r="J36" s="239"/>
      <c r="K36" s="240"/>
    </row>
    <row r="37" spans="2:11" s="210" customFormat="1" ht="22" customHeight="1" x14ac:dyDescent="0.15">
      <c r="B37" s="231">
        <v>32</v>
      </c>
      <c r="C37" s="216" t="s">
        <v>528</v>
      </c>
      <c r="D37" s="216">
        <v>1060647823</v>
      </c>
      <c r="E37" s="217">
        <v>1566680</v>
      </c>
      <c r="F37" s="218">
        <v>42249</v>
      </c>
      <c r="G37" s="218">
        <v>32349</v>
      </c>
      <c r="H37" s="212">
        <f t="shared" ca="1" si="0"/>
        <v>35</v>
      </c>
      <c r="I37" s="219">
        <f t="shared" si="1"/>
        <v>23500200</v>
      </c>
      <c r="J37" s="239"/>
      <c r="K37" s="240"/>
    </row>
    <row r="38" spans="2:11" s="210" customFormat="1" ht="22" customHeight="1" x14ac:dyDescent="0.15">
      <c r="B38" s="231">
        <v>33</v>
      </c>
      <c r="C38" s="216" t="s">
        <v>529</v>
      </c>
      <c r="D38" s="216">
        <v>4479410</v>
      </c>
      <c r="E38" s="217">
        <v>1491500</v>
      </c>
      <c r="F38" s="218">
        <v>32448</v>
      </c>
      <c r="G38" s="218">
        <v>22289</v>
      </c>
      <c r="H38" s="212">
        <f t="shared" ca="1" si="0"/>
        <v>63</v>
      </c>
      <c r="I38" s="219">
        <f t="shared" si="1"/>
        <v>22372500</v>
      </c>
      <c r="J38" s="239"/>
      <c r="K38" s="240"/>
    </row>
    <row r="39" spans="2:11" s="210" customFormat="1" ht="22" customHeight="1" x14ac:dyDescent="0.15">
      <c r="B39" s="231">
        <v>34</v>
      </c>
      <c r="C39" s="216" t="s">
        <v>530</v>
      </c>
      <c r="D39" s="216">
        <v>30330206</v>
      </c>
      <c r="E39" s="217">
        <v>2414829</v>
      </c>
      <c r="F39" s="218">
        <v>42410</v>
      </c>
      <c r="G39" s="218">
        <v>26888</v>
      </c>
      <c r="H39" s="212">
        <f t="shared" ca="1" si="0"/>
        <v>50</v>
      </c>
      <c r="I39" s="219">
        <f t="shared" si="1"/>
        <v>36222435</v>
      </c>
      <c r="J39" s="239"/>
      <c r="K39" s="240"/>
    </row>
    <row r="40" spans="2:11" s="210" customFormat="1" ht="22" customHeight="1" x14ac:dyDescent="0.15">
      <c r="B40" s="231">
        <v>35</v>
      </c>
      <c r="C40" s="216" t="s">
        <v>531</v>
      </c>
      <c r="D40" s="216">
        <v>75048917</v>
      </c>
      <c r="E40" s="217">
        <v>1661930</v>
      </c>
      <c r="F40" s="218">
        <v>39574</v>
      </c>
      <c r="G40" s="218">
        <v>26743</v>
      </c>
      <c r="H40" s="212">
        <f t="shared" ca="1" si="0"/>
        <v>50</v>
      </c>
      <c r="I40" s="219">
        <f t="shared" si="1"/>
        <v>24928950</v>
      </c>
      <c r="J40" s="239"/>
      <c r="K40" s="240"/>
    </row>
    <row r="41" spans="2:11" s="210" customFormat="1" ht="22" customHeight="1" x14ac:dyDescent="0.15">
      <c r="B41" s="231">
        <v>36</v>
      </c>
      <c r="C41" s="216" t="s">
        <v>532</v>
      </c>
      <c r="D41" s="216">
        <v>10176744</v>
      </c>
      <c r="E41" s="217">
        <v>1491500</v>
      </c>
      <c r="F41" s="218">
        <v>39532</v>
      </c>
      <c r="G41" s="218">
        <v>25811</v>
      </c>
      <c r="H41" s="212">
        <f t="shared" ca="1" si="0"/>
        <v>53</v>
      </c>
      <c r="I41" s="219">
        <f t="shared" si="1"/>
        <v>22372500</v>
      </c>
      <c r="J41" s="239"/>
      <c r="K41" s="240"/>
    </row>
    <row r="42" spans="2:11" s="210" customFormat="1" ht="22" customHeight="1" x14ac:dyDescent="0.15">
      <c r="B42" s="231">
        <v>37</v>
      </c>
      <c r="C42" s="216" t="s">
        <v>533</v>
      </c>
      <c r="D42" s="216">
        <v>24398737</v>
      </c>
      <c r="E42" s="217">
        <v>1764310</v>
      </c>
      <c r="F42" s="218">
        <v>39609</v>
      </c>
      <c r="G42" s="218">
        <v>30940</v>
      </c>
      <c r="H42" s="212">
        <f t="shared" ca="1" si="0"/>
        <v>39</v>
      </c>
      <c r="I42" s="219">
        <f t="shared" si="1"/>
        <v>26464650</v>
      </c>
      <c r="J42" s="239"/>
      <c r="K42" s="240"/>
    </row>
    <row r="43" spans="2:11" s="210" customFormat="1" ht="22" customHeight="1" x14ac:dyDescent="0.15">
      <c r="B43" s="231">
        <v>38</v>
      </c>
      <c r="C43" s="216" t="s">
        <v>534</v>
      </c>
      <c r="D43" s="216">
        <v>30329901</v>
      </c>
      <c r="E43" s="217">
        <v>1826240</v>
      </c>
      <c r="F43" s="218">
        <v>34700</v>
      </c>
      <c r="G43" s="218">
        <v>26925</v>
      </c>
      <c r="H43" s="212">
        <f t="shared" ca="1" si="0"/>
        <v>50</v>
      </c>
      <c r="I43" s="219">
        <f t="shared" si="1"/>
        <v>27393600</v>
      </c>
      <c r="J43" s="239"/>
      <c r="K43" s="240"/>
    </row>
    <row r="44" spans="2:11" s="210" customFormat="1" ht="22" customHeight="1" x14ac:dyDescent="0.15">
      <c r="B44" s="231">
        <v>39</v>
      </c>
      <c r="C44" s="216" t="s">
        <v>535</v>
      </c>
      <c r="D44" s="216">
        <v>10261342</v>
      </c>
      <c r="E44" s="217">
        <v>5798664</v>
      </c>
      <c r="F44" s="218">
        <v>43101</v>
      </c>
      <c r="G44" s="218">
        <v>23212</v>
      </c>
      <c r="H44" s="212">
        <f t="shared" ca="1" si="0"/>
        <v>60</v>
      </c>
      <c r="I44" s="219">
        <f t="shared" si="1"/>
        <v>86979960</v>
      </c>
      <c r="J44" s="239"/>
      <c r="K44" s="240"/>
    </row>
    <row r="45" spans="2:11" s="210" customFormat="1" ht="22" customHeight="1" x14ac:dyDescent="0.15">
      <c r="B45" s="231">
        <v>40</v>
      </c>
      <c r="C45" s="216" t="s">
        <v>536</v>
      </c>
      <c r="D45" s="216">
        <v>4578921</v>
      </c>
      <c r="E45" s="217">
        <v>1491500</v>
      </c>
      <c r="F45" s="218">
        <v>29759</v>
      </c>
      <c r="G45" s="218">
        <v>20093</v>
      </c>
      <c r="H45" s="212">
        <f t="shared" ca="1" si="0"/>
        <v>69</v>
      </c>
      <c r="I45" s="219">
        <f t="shared" si="1"/>
        <v>22372500</v>
      </c>
      <c r="J45" s="239"/>
      <c r="K45" s="240"/>
    </row>
    <row r="46" spans="2:11" s="210" customFormat="1" ht="22" customHeight="1" x14ac:dyDescent="0.15">
      <c r="B46" s="231">
        <v>41</v>
      </c>
      <c r="C46" s="216" t="s">
        <v>537</v>
      </c>
      <c r="D46" s="216">
        <v>15960558</v>
      </c>
      <c r="E46" s="217">
        <v>1661930</v>
      </c>
      <c r="F46" s="218">
        <v>34061</v>
      </c>
      <c r="G46" s="218">
        <v>27086</v>
      </c>
      <c r="H46" s="212">
        <f t="shared" ca="1" si="0"/>
        <v>49</v>
      </c>
      <c r="I46" s="219">
        <f t="shared" si="1"/>
        <v>24928950</v>
      </c>
      <c r="J46" s="239"/>
      <c r="K46" s="240"/>
    </row>
    <row r="47" spans="2:11" s="210" customFormat="1" ht="22" customHeight="1" x14ac:dyDescent="0.15">
      <c r="B47" s="231">
        <v>42</v>
      </c>
      <c r="C47" s="216" t="s">
        <v>538</v>
      </c>
      <c r="D47" s="216">
        <v>30329313</v>
      </c>
      <c r="E47" s="217">
        <v>1826240</v>
      </c>
      <c r="F47" s="218">
        <v>43741</v>
      </c>
      <c r="G47" s="218">
        <v>26840</v>
      </c>
      <c r="H47" s="212">
        <f t="shared" ca="1" si="0"/>
        <v>50</v>
      </c>
      <c r="I47" s="219">
        <f t="shared" si="1"/>
        <v>27393600</v>
      </c>
      <c r="J47" s="239"/>
      <c r="K47" s="240"/>
    </row>
    <row r="48" spans="2:11" s="210" customFormat="1" ht="22" customHeight="1" x14ac:dyDescent="0.15">
      <c r="B48" s="231">
        <v>43</v>
      </c>
      <c r="C48" s="216" t="s">
        <v>539</v>
      </c>
      <c r="D48" s="216">
        <v>15990083</v>
      </c>
      <c r="E48" s="217">
        <v>1491500</v>
      </c>
      <c r="F48" s="218">
        <v>38888</v>
      </c>
      <c r="G48" s="218">
        <v>28343</v>
      </c>
      <c r="H48" s="212">
        <f t="shared" ca="1" si="0"/>
        <v>46</v>
      </c>
      <c r="I48" s="219">
        <f t="shared" si="1"/>
        <v>22372500</v>
      </c>
      <c r="J48" s="239"/>
      <c r="K48" s="240"/>
    </row>
    <row r="49" spans="2:11" s="210" customFormat="1" ht="22" customHeight="1" x14ac:dyDescent="0.15">
      <c r="B49" s="231">
        <v>44</v>
      </c>
      <c r="C49" s="216" t="s">
        <v>540</v>
      </c>
      <c r="D49" s="216">
        <v>15534147</v>
      </c>
      <c r="E49" s="217">
        <v>1491500</v>
      </c>
      <c r="F49" s="218">
        <v>41806</v>
      </c>
      <c r="G49" s="218">
        <v>27906</v>
      </c>
      <c r="H49" s="212">
        <f t="shared" ca="1" si="0"/>
        <v>47</v>
      </c>
      <c r="I49" s="219">
        <f t="shared" si="1"/>
        <v>22372500</v>
      </c>
      <c r="J49" s="239"/>
      <c r="K49" s="240"/>
    </row>
    <row r="50" spans="2:11" s="210" customFormat="1" ht="22" customHeight="1" x14ac:dyDescent="0.15">
      <c r="B50" s="231">
        <v>45</v>
      </c>
      <c r="C50" s="216" t="s">
        <v>541</v>
      </c>
      <c r="D50" s="216">
        <v>15913259</v>
      </c>
      <c r="E50" s="217">
        <v>1491500</v>
      </c>
      <c r="F50" s="218">
        <v>33710</v>
      </c>
      <c r="G50" s="218">
        <v>21618</v>
      </c>
      <c r="H50" s="212">
        <f t="shared" ca="1" si="0"/>
        <v>64</v>
      </c>
      <c r="I50" s="219">
        <f t="shared" si="1"/>
        <v>22372500</v>
      </c>
      <c r="J50" s="239"/>
      <c r="K50" s="240"/>
    </row>
    <row r="51" spans="2:11" s="210" customFormat="1" ht="22" customHeight="1" x14ac:dyDescent="0.15">
      <c r="B51" s="231">
        <v>46</v>
      </c>
      <c r="C51" s="216" t="s">
        <v>542</v>
      </c>
      <c r="D51" s="216">
        <v>30394386</v>
      </c>
      <c r="E51" s="217">
        <v>1826240</v>
      </c>
      <c r="F51" s="218">
        <v>38473</v>
      </c>
      <c r="G51" s="218">
        <v>28364</v>
      </c>
      <c r="H51" s="212">
        <f t="shared" ca="1" si="0"/>
        <v>46</v>
      </c>
      <c r="I51" s="219">
        <f t="shared" si="1"/>
        <v>27393600</v>
      </c>
      <c r="J51" s="239"/>
      <c r="K51" s="240"/>
    </row>
    <row r="52" spans="2:11" s="210" customFormat="1" ht="22" customHeight="1" x14ac:dyDescent="0.15">
      <c r="B52" s="231">
        <v>47</v>
      </c>
      <c r="C52" s="216" t="s">
        <v>543</v>
      </c>
      <c r="D52" s="216">
        <v>9993358</v>
      </c>
      <c r="E52" s="217">
        <v>1661930</v>
      </c>
      <c r="F52" s="218">
        <v>41652</v>
      </c>
      <c r="G52" s="218">
        <v>25835</v>
      </c>
      <c r="H52" s="212">
        <f t="shared" ca="1" si="0"/>
        <v>53</v>
      </c>
      <c r="I52" s="219">
        <f t="shared" si="1"/>
        <v>24928950</v>
      </c>
      <c r="J52" s="239"/>
      <c r="K52" s="240"/>
    </row>
    <row r="53" spans="2:11" s="210" customFormat="1" ht="22" customHeight="1" x14ac:dyDescent="0.15">
      <c r="B53" s="231">
        <v>48</v>
      </c>
      <c r="C53" s="216" t="s">
        <v>544</v>
      </c>
      <c r="D53" s="216">
        <v>13762420</v>
      </c>
      <c r="E53" s="217">
        <v>1491500</v>
      </c>
      <c r="F53" s="218">
        <v>40217</v>
      </c>
      <c r="G53" s="218">
        <v>31248</v>
      </c>
      <c r="H53" s="212">
        <f t="shared" ca="1" si="0"/>
        <v>38</v>
      </c>
      <c r="I53" s="219">
        <f t="shared" si="1"/>
        <v>22372500</v>
      </c>
      <c r="J53" s="239"/>
      <c r="K53" s="240"/>
    </row>
    <row r="54" spans="2:11" s="210" customFormat="1" ht="22" customHeight="1" x14ac:dyDescent="0.15">
      <c r="B54" s="231">
        <v>49</v>
      </c>
      <c r="C54" s="216" t="s">
        <v>545</v>
      </c>
      <c r="D54" s="216">
        <v>16115467</v>
      </c>
      <c r="E54" s="217">
        <v>2229630</v>
      </c>
      <c r="F54" s="218">
        <v>42349</v>
      </c>
      <c r="G54" s="218">
        <v>30966</v>
      </c>
      <c r="H54" s="212">
        <f t="shared" ca="1" si="0"/>
        <v>39</v>
      </c>
      <c r="I54" s="219">
        <f t="shared" si="1"/>
        <v>33444450</v>
      </c>
      <c r="J54" s="239"/>
      <c r="K54" s="240"/>
    </row>
    <row r="55" spans="2:11" s="210" customFormat="1" ht="22" customHeight="1" x14ac:dyDescent="0.15">
      <c r="B55" s="231">
        <v>50</v>
      </c>
      <c r="C55" s="216" t="s">
        <v>546</v>
      </c>
      <c r="D55" s="216">
        <v>16253936</v>
      </c>
      <c r="E55" s="217">
        <v>1491500</v>
      </c>
      <c r="F55" s="218">
        <v>31397</v>
      </c>
      <c r="G55" s="218">
        <v>20732</v>
      </c>
      <c r="H55" s="212">
        <f t="shared" ca="1" si="0"/>
        <v>67</v>
      </c>
      <c r="I55" s="219">
        <f t="shared" si="1"/>
        <v>22372500</v>
      </c>
      <c r="J55" s="239"/>
      <c r="K55" s="240"/>
    </row>
    <row r="56" spans="2:11" s="210" customFormat="1" ht="22" customHeight="1" x14ac:dyDescent="0.15">
      <c r="B56" s="231">
        <v>51</v>
      </c>
      <c r="C56" s="216" t="s">
        <v>547</v>
      </c>
      <c r="D56" s="216">
        <v>1061654494</v>
      </c>
      <c r="E56" s="217">
        <v>4666836</v>
      </c>
      <c r="F56" s="218">
        <v>42403</v>
      </c>
      <c r="G56" s="218">
        <v>31780</v>
      </c>
      <c r="H56" s="212">
        <f t="shared" ca="1" si="0"/>
        <v>37</v>
      </c>
      <c r="I56" s="219">
        <f t="shared" si="1"/>
        <v>70002540</v>
      </c>
      <c r="J56" s="239"/>
      <c r="K56" s="240"/>
    </row>
    <row r="57" spans="2:11" s="210" customFormat="1" ht="22" customHeight="1" x14ac:dyDescent="0.15">
      <c r="B57" s="231">
        <v>52</v>
      </c>
      <c r="C57" s="216" t="s">
        <v>548</v>
      </c>
      <c r="D57" s="216">
        <v>4551613</v>
      </c>
      <c r="E57" s="217">
        <v>1566680</v>
      </c>
      <c r="F57" s="218">
        <v>31219</v>
      </c>
      <c r="G57" s="218">
        <v>21021</v>
      </c>
      <c r="H57" s="212">
        <f t="shared" ca="1" si="0"/>
        <v>66</v>
      </c>
      <c r="I57" s="219">
        <f t="shared" si="1"/>
        <v>23500200</v>
      </c>
      <c r="J57" s="239"/>
      <c r="K57" s="240"/>
    </row>
    <row r="58" spans="2:11" s="210" customFormat="1" ht="22" customHeight="1" x14ac:dyDescent="0.15">
      <c r="B58" s="231">
        <v>53</v>
      </c>
      <c r="C58" s="216" t="s">
        <v>549</v>
      </c>
      <c r="D58" s="216">
        <v>30348680</v>
      </c>
      <c r="E58" s="217">
        <v>2448811</v>
      </c>
      <c r="F58" s="218">
        <v>37552</v>
      </c>
      <c r="G58" s="218">
        <v>25673</v>
      </c>
      <c r="H58" s="212">
        <f t="shared" ca="1" si="0"/>
        <v>53</v>
      </c>
      <c r="I58" s="219">
        <f t="shared" si="1"/>
        <v>36732165</v>
      </c>
      <c r="J58" s="239"/>
      <c r="K58" s="240"/>
    </row>
    <row r="59" spans="2:11" s="210" customFormat="1" ht="22" customHeight="1" x14ac:dyDescent="0.15">
      <c r="B59" s="231">
        <v>54</v>
      </c>
      <c r="C59" s="216" t="s">
        <v>550</v>
      </c>
      <c r="D59" s="216">
        <v>15918629</v>
      </c>
      <c r="E59" s="217">
        <v>1491500</v>
      </c>
      <c r="F59" s="218">
        <v>42559</v>
      </c>
      <c r="G59" s="218">
        <v>25493</v>
      </c>
      <c r="H59" s="212">
        <f t="shared" ca="1" si="0"/>
        <v>54</v>
      </c>
      <c r="I59" s="219">
        <f t="shared" si="1"/>
        <v>22372500</v>
      </c>
      <c r="J59" s="239"/>
      <c r="K59" s="240"/>
    </row>
    <row r="60" spans="2:11" s="210" customFormat="1" ht="22" customHeight="1" x14ac:dyDescent="0.15">
      <c r="B60" s="231">
        <v>55</v>
      </c>
      <c r="C60" s="216" t="s">
        <v>551</v>
      </c>
      <c r="D60" s="216">
        <v>25061300</v>
      </c>
      <c r="E60" s="217">
        <v>1802810</v>
      </c>
      <c r="F60" s="218">
        <v>43536</v>
      </c>
      <c r="G60" s="218">
        <v>24730</v>
      </c>
      <c r="H60" s="212">
        <f t="shared" ca="1" si="0"/>
        <v>56</v>
      </c>
      <c r="I60" s="219">
        <f t="shared" si="1"/>
        <v>27042150</v>
      </c>
      <c r="J60" s="239"/>
      <c r="K60" s="240"/>
    </row>
    <row r="61" spans="2:11" s="210" customFormat="1" ht="22" customHeight="1" x14ac:dyDescent="0.15">
      <c r="B61" s="231">
        <v>56</v>
      </c>
      <c r="C61" s="216" t="s">
        <v>552</v>
      </c>
      <c r="D61" s="216">
        <v>15957016</v>
      </c>
      <c r="E61" s="217">
        <v>1491500</v>
      </c>
      <c r="F61" s="218">
        <v>33911</v>
      </c>
      <c r="G61" s="218">
        <v>22919</v>
      </c>
      <c r="H61" s="212">
        <f t="shared" ca="1" si="0"/>
        <v>61</v>
      </c>
      <c r="I61" s="219">
        <f t="shared" si="1"/>
        <v>22372500</v>
      </c>
      <c r="J61" s="239"/>
      <c r="K61" s="240"/>
    </row>
    <row r="62" spans="2:11" s="210" customFormat="1" ht="22" customHeight="1" x14ac:dyDescent="0.15">
      <c r="B62" s="231">
        <v>57</v>
      </c>
      <c r="C62" s="216" t="s">
        <v>553</v>
      </c>
      <c r="D62" s="216">
        <v>10120654</v>
      </c>
      <c r="E62" s="217">
        <v>1491500</v>
      </c>
      <c r="F62" s="218">
        <v>37566</v>
      </c>
      <c r="G62" s="218">
        <v>23396</v>
      </c>
      <c r="H62" s="212">
        <f t="shared" ca="1" si="0"/>
        <v>60</v>
      </c>
      <c r="I62" s="219">
        <f t="shared" si="1"/>
        <v>22372500</v>
      </c>
      <c r="J62" s="239"/>
      <c r="K62" s="240"/>
    </row>
    <row r="63" spans="2:11" s="210" customFormat="1" ht="22" customHeight="1" x14ac:dyDescent="0.15">
      <c r="B63" s="231">
        <v>58</v>
      </c>
      <c r="C63" s="216" t="s">
        <v>554</v>
      </c>
      <c r="D63" s="216">
        <v>15986280</v>
      </c>
      <c r="E63" s="217">
        <v>1826240</v>
      </c>
      <c r="F63" s="218">
        <v>37605</v>
      </c>
      <c r="G63" s="218">
        <v>23168</v>
      </c>
      <c r="H63" s="212">
        <f t="shared" ca="1" si="0"/>
        <v>60</v>
      </c>
      <c r="I63" s="219">
        <f t="shared" si="1"/>
        <v>27393600</v>
      </c>
      <c r="J63" s="239"/>
      <c r="K63" s="240"/>
    </row>
    <row r="64" spans="2:11" s="210" customFormat="1" ht="22" customHeight="1" x14ac:dyDescent="0.15">
      <c r="B64" s="231">
        <v>59</v>
      </c>
      <c r="C64" s="216" t="s">
        <v>555</v>
      </c>
      <c r="D64" s="216">
        <v>9923293</v>
      </c>
      <c r="E64" s="217">
        <v>1491500</v>
      </c>
      <c r="F64" s="218">
        <v>37545</v>
      </c>
      <c r="G64" s="218">
        <v>27515</v>
      </c>
      <c r="H64" s="212">
        <f t="shared" ca="1" si="0"/>
        <v>48</v>
      </c>
      <c r="I64" s="219">
        <f t="shared" si="1"/>
        <v>22372500</v>
      </c>
      <c r="J64" s="239"/>
      <c r="K64" s="240"/>
    </row>
    <row r="65" spans="2:11" s="210" customFormat="1" ht="22" customHeight="1" x14ac:dyDescent="0.15">
      <c r="B65" s="231">
        <v>60</v>
      </c>
      <c r="C65" s="216" t="s">
        <v>556</v>
      </c>
      <c r="D65" s="216">
        <v>75035886</v>
      </c>
      <c r="E65" s="217">
        <v>1491500</v>
      </c>
      <c r="F65" s="218">
        <v>39255</v>
      </c>
      <c r="G65" s="218">
        <v>23128</v>
      </c>
      <c r="H65" s="212">
        <f t="shared" ca="1" si="0"/>
        <v>60</v>
      </c>
      <c r="I65" s="219">
        <f t="shared" si="1"/>
        <v>22372500</v>
      </c>
      <c r="J65" s="239"/>
      <c r="K65" s="240"/>
    </row>
    <row r="66" spans="2:11" s="210" customFormat="1" ht="22" customHeight="1" x14ac:dyDescent="0.15">
      <c r="B66" s="231">
        <v>61</v>
      </c>
      <c r="C66" s="216" t="s">
        <v>557</v>
      </c>
      <c r="D66" s="216">
        <v>24838198</v>
      </c>
      <c r="E66" s="217">
        <v>1826240</v>
      </c>
      <c r="F66" s="218">
        <v>34191</v>
      </c>
      <c r="G66" s="218">
        <v>23828</v>
      </c>
      <c r="H66" s="212">
        <f t="shared" ca="1" si="0"/>
        <v>58</v>
      </c>
      <c r="I66" s="219">
        <f t="shared" si="1"/>
        <v>27393600</v>
      </c>
      <c r="J66" s="239"/>
      <c r="K66" s="240"/>
    </row>
    <row r="67" spans="2:11" s="210" customFormat="1" ht="22" customHeight="1" x14ac:dyDescent="0.15">
      <c r="B67" s="231">
        <v>62</v>
      </c>
      <c r="C67" s="216" t="s">
        <v>558</v>
      </c>
      <c r="D67" s="216">
        <v>4346563</v>
      </c>
      <c r="E67" s="217">
        <v>1764310</v>
      </c>
      <c r="F67" s="218">
        <v>31796</v>
      </c>
      <c r="G67" s="218">
        <v>21931</v>
      </c>
      <c r="H67" s="212">
        <f t="shared" ca="1" si="0"/>
        <v>64</v>
      </c>
      <c r="I67" s="219">
        <f t="shared" si="1"/>
        <v>26464650</v>
      </c>
      <c r="J67" s="239"/>
      <c r="K67" s="240"/>
    </row>
    <row r="68" spans="2:11" s="210" customFormat="1" ht="22" customHeight="1" x14ac:dyDescent="0.15">
      <c r="B68" s="231">
        <v>63</v>
      </c>
      <c r="C68" s="216" t="s">
        <v>559</v>
      </c>
      <c r="D68" s="216">
        <v>4471400</v>
      </c>
      <c r="E68" s="217">
        <v>1661930</v>
      </c>
      <c r="F68" s="218">
        <v>32456</v>
      </c>
      <c r="G68" s="218">
        <v>22131</v>
      </c>
      <c r="H68" s="212">
        <f t="shared" ca="1" si="0"/>
        <v>63</v>
      </c>
      <c r="I68" s="219">
        <f t="shared" si="1"/>
        <v>24928950</v>
      </c>
      <c r="J68" s="239"/>
      <c r="K68" s="240"/>
    </row>
    <row r="69" spans="2:11" s="210" customFormat="1" ht="22" customHeight="1" x14ac:dyDescent="0.15">
      <c r="B69" s="231">
        <v>64</v>
      </c>
      <c r="C69" s="216" t="s">
        <v>560</v>
      </c>
      <c r="D69" s="216">
        <v>30315873</v>
      </c>
      <c r="E69" s="217">
        <v>4666836</v>
      </c>
      <c r="F69" s="218">
        <v>39861</v>
      </c>
      <c r="G69" s="218">
        <v>25629</v>
      </c>
      <c r="H69" s="212">
        <f t="shared" ca="1" si="0"/>
        <v>53</v>
      </c>
      <c r="I69" s="219">
        <f t="shared" si="1"/>
        <v>70002540</v>
      </c>
      <c r="J69" s="239"/>
      <c r="K69" s="240"/>
    </row>
    <row r="70" spans="2:11" s="210" customFormat="1" ht="22" customHeight="1" x14ac:dyDescent="0.15">
      <c r="B70" s="231">
        <v>65</v>
      </c>
      <c r="C70" s="216" t="s">
        <v>561</v>
      </c>
      <c r="D70" s="216">
        <v>10171382</v>
      </c>
      <c r="E70" s="217">
        <v>2229630</v>
      </c>
      <c r="F70" s="218">
        <v>32690</v>
      </c>
      <c r="G70" s="218">
        <v>23909</v>
      </c>
      <c r="H70" s="212">
        <f t="shared" ca="1" si="0"/>
        <v>58</v>
      </c>
      <c r="I70" s="219">
        <f t="shared" si="1"/>
        <v>33444450</v>
      </c>
      <c r="J70" s="239"/>
      <c r="K70" s="240"/>
    </row>
    <row r="71" spans="2:11" s="210" customFormat="1" ht="22" customHeight="1" x14ac:dyDescent="0.15">
      <c r="B71" s="231">
        <v>66</v>
      </c>
      <c r="C71" s="216" t="s">
        <v>562</v>
      </c>
      <c r="D71" s="216">
        <v>9697991</v>
      </c>
      <c r="E71" s="217">
        <v>1491500</v>
      </c>
      <c r="F71" s="218">
        <v>42823</v>
      </c>
      <c r="G71" s="218">
        <v>30183</v>
      </c>
      <c r="H71" s="212">
        <f t="shared" ref="H71:H134" ca="1" si="2">INT(YEARFRAC(TODAY(),G71))</f>
        <v>41</v>
      </c>
      <c r="I71" s="219">
        <f t="shared" ref="I71:I134" si="3">E71*15</f>
        <v>22372500</v>
      </c>
      <c r="J71" s="239"/>
      <c r="K71" s="240"/>
    </row>
    <row r="72" spans="2:11" s="210" customFormat="1" ht="22" customHeight="1" x14ac:dyDescent="0.15">
      <c r="B72" s="231">
        <v>67</v>
      </c>
      <c r="C72" s="216" t="s">
        <v>563</v>
      </c>
      <c r="D72" s="216">
        <v>4595884</v>
      </c>
      <c r="E72" s="217">
        <v>1566680</v>
      </c>
      <c r="F72" s="218">
        <v>32828</v>
      </c>
      <c r="G72" s="218">
        <v>21970</v>
      </c>
      <c r="H72" s="212">
        <f t="shared" ca="1" si="2"/>
        <v>63</v>
      </c>
      <c r="I72" s="219">
        <f t="shared" si="3"/>
        <v>23500200</v>
      </c>
      <c r="J72" s="239"/>
      <c r="K72" s="240"/>
    </row>
    <row r="73" spans="2:11" s="210" customFormat="1" ht="22" customHeight="1" x14ac:dyDescent="0.15">
      <c r="B73" s="231">
        <v>68</v>
      </c>
      <c r="C73" s="216" t="s">
        <v>564</v>
      </c>
      <c r="D73" s="216">
        <v>9845058</v>
      </c>
      <c r="E73" s="217">
        <v>1491500</v>
      </c>
      <c r="F73" s="218">
        <v>32478</v>
      </c>
      <c r="G73" s="218">
        <v>24732</v>
      </c>
      <c r="H73" s="212">
        <f t="shared" ca="1" si="2"/>
        <v>56</v>
      </c>
      <c r="I73" s="219">
        <f t="shared" si="3"/>
        <v>22372500</v>
      </c>
      <c r="J73" s="239"/>
      <c r="K73" s="240"/>
    </row>
    <row r="74" spans="2:11" s="210" customFormat="1" ht="22" customHeight="1" x14ac:dyDescent="0.15">
      <c r="B74" s="231">
        <v>69</v>
      </c>
      <c r="C74" s="216" t="s">
        <v>565</v>
      </c>
      <c r="D74" s="216">
        <v>75090577</v>
      </c>
      <c r="E74" s="217">
        <v>1764310</v>
      </c>
      <c r="F74" s="218">
        <v>42240</v>
      </c>
      <c r="G74" s="218">
        <v>28996</v>
      </c>
      <c r="H74" s="212">
        <f t="shared" ca="1" si="2"/>
        <v>44</v>
      </c>
      <c r="I74" s="219">
        <f t="shared" si="3"/>
        <v>26464650</v>
      </c>
      <c r="J74" s="239"/>
      <c r="K74" s="240"/>
    </row>
    <row r="75" spans="2:11" s="210" customFormat="1" ht="22" customHeight="1" x14ac:dyDescent="0.15">
      <c r="B75" s="231">
        <v>70</v>
      </c>
      <c r="C75" s="216" t="s">
        <v>566</v>
      </c>
      <c r="D75" s="216">
        <v>10281108</v>
      </c>
      <c r="E75" s="217">
        <v>1491500</v>
      </c>
      <c r="F75" s="218">
        <v>32279</v>
      </c>
      <c r="G75" s="218">
        <v>25052</v>
      </c>
      <c r="H75" s="212">
        <f t="shared" ca="1" si="2"/>
        <v>55</v>
      </c>
      <c r="I75" s="219">
        <f t="shared" si="3"/>
        <v>22372500</v>
      </c>
      <c r="J75" s="239"/>
      <c r="K75" s="240"/>
    </row>
    <row r="76" spans="2:11" s="210" customFormat="1" ht="22" customHeight="1" x14ac:dyDescent="0.15">
      <c r="B76" s="231">
        <v>71</v>
      </c>
      <c r="C76" s="216" t="s">
        <v>567</v>
      </c>
      <c r="D76" s="216">
        <v>75051390</v>
      </c>
      <c r="E76" s="217">
        <v>1491500</v>
      </c>
      <c r="F76" s="218">
        <v>42473</v>
      </c>
      <c r="G76" s="218">
        <v>29790</v>
      </c>
      <c r="H76" s="212">
        <f t="shared" ca="1" si="2"/>
        <v>42</v>
      </c>
      <c r="I76" s="219">
        <f t="shared" si="3"/>
        <v>22372500</v>
      </c>
      <c r="J76" s="239"/>
      <c r="K76" s="240"/>
    </row>
    <row r="77" spans="2:11" s="210" customFormat="1" ht="22" customHeight="1" x14ac:dyDescent="0.15">
      <c r="B77" s="231">
        <v>72</v>
      </c>
      <c r="C77" s="216" t="s">
        <v>568</v>
      </c>
      <c r="D77" s="216">
        <v>15956926</v>
      </c>
      <c r="E77" s="217">
        <v>1491500</v>
      </c>
      <c r="F77" s="218">
        <v>37545</v>
      </c>
      <c r="G77" s="218">
        <v>25732</v>
      </c>
      <c r="H77" s="212">
        <f t="shared" ca="1" si="2"/>
        <v>53</v>
      </c>
      <c r="I77" s="219">
        <f t="shared" si="3"/>
        <v>22372500</v>
      </c>
      <c r="J77" s="239"/>
      <c r="K77" s="240"/>
    </row>
    <row r="78" spans="2:11" s="210" customFormat="1" ht="22" customHeight="1" x14ac:dyDescent="0.15">
      <c r="B78" s="231">
        <v>73</v>
      </c>
      <c r="C78" s="216" t="s">
        <v>569</v>
      </c>
      <c r="D78" s="216">
        <v>10254870</v>
      </c>
      <c r="E78" s="217">
        <v>4666836</v>
      </c>
      <c r="F78" s="218">
        <v>39888</v>
      </c>
      <c r="G78" s="218">
        <v>22644</v>
      </c>
      <c r="H78" s="212">
        <f t="shared" ca="1" si="2"/>
        <v>62</v>
      </c>
      <c r="I78" s="219">
        <f t="shared" si="3"/>
        <v>70002540</v>
      </c>
      <c r="J78" s="239"/>
      <c r="K78" s="240"/>
    </row>
    <row r="79" spans="2:11" s="210" customFormat="1" ht="22" customHeight="1" x14ac:dyDescent="0.15">
      <c r="B79" s="231">
        <v>74</v>
      </c>
      <c r="C79" s="216" t="s">
        <v>570</v>
      </c>
      <c r="D79" s="216">
        <v>75003889</v>
      </c>
      <c r="E79" s="217">
        <v>1566680</v>
      </c>
      <c r="F79" s="218">
        <v>37999</v>
      </c>
      <c r="G79" s="218">
        <v>29766</v>
      </c>
      <c r="H79" s="212">
        <f t="shared" ca="1" si="2"/>
        <v>42</v>
      </c>
      <c r="I79" s="219">
        <f t="shared" si="3"/>
        <v>23500200</v>
      </c>
      <c r="J79" s="239"/>
      <c r="K79" s="240"/>
    </row>
    <row r="80" spans="2:11" s="210" customFormat="1" ht="22" customHeight="1" x14ac:dyDescent="0.15">
      <c r="B80" s="231">
        <v>75</v>
      </c>
      <c r="C80" s="216" t="s">
        <v>571</v>
      </c>
      <c r="D80" s="216">
        <v>75032516</v>
      </c>
      <c r="E80" s="217">
        <v>1566680</v>
      </c>
      <c r="F80" s="218">
        <v>35612</v>
      </c>
      <c r="G80" s="218">
        <v>25334</v>
      </c>
      <c r="H80" s="212">
        <f t="shared" ca="1" si="2"/>
        <v>54</v>
      </c>
      <c r="I80" s="219">
        <f t="shared" si="3"/>
        <v>23500200</v>
      </c>
      <c r="J80" s="239"/>
      <c r="K80" s="240"/>
    </row>
    <row r="81" spans="2:11" s="210" customFormat="1" ht="22" customHeight="1" x14ac:dyDescent="0.15">
      <c r="B81" s="231">
        <v>76</v>
      </c>
      <c r="C81" s="216" t="s">
        <v>572</v>
      </c>
      <c r="D81" s="216">
        <v>30319190</v>
      </c>
      <c r="E81" s="217">
        <v>2598660</v>
      </c>
      <c r="F81" s="218">
        <v>35612</v>
      </c>
      <c r="G81" s="218">
        <v>25614</v>
      </c>
      <c r="H81" s="212">
        <f t="shared" ca="1" si="2"/>
        <v>53</v>
      </c>
      <c r="I81" s="219">
        <f t="shared" si="3"/>
        <v>38979900</v>
      </c>
      <c r="J81" s="239"/>
      <c r="K81" s="240"/>
    </row>
    <row r="82" spans="2:11" s="210" customFormat="1" ht="22" customHeight="1" x14ac:dyDescent="0.15">
      <c r="B82" s="231">
        <v>77</v>
      </c>
      <c r="C82" s="216" t="s">
        <v>573</v>
      </c>
      <c r="D82" s="216">
        <v>1058820186</v>
      </c>
      <c r="E82" s="217">
        <v>1491500</v>
      </c>
      <c r="F82" s="218">
        <v>42888</v>
      </c>
      <c r="G82" s="218">
        <v>34655</v>
      </c>
      <c r="H82" s="212">
        <f t="shared" ca="1" si="2"/>
        <v>29</v>
      </c>
      <c r="I82" s="219">
        <f t="shared" si="3"/>
        <v>22372500</v>
      </c>
      <c r="J82" s="239"/>
      <c r="K82" s="240"/>
    </row>
    <row r="83" spans="2:11" s="210" customFormat="1" ht="22" customHeight="1" x14ac:dyDescent="0.15">
      <c r="B83" s="231">
        <v>78</v>
      </c>
      <c r="C83" s="216" t="s">
        <v>574</v>
      </c>
      <c r="D83" s="216">
        <v>75000868</v>
      </c>
      <c r="E83" s="217">
        <v>3654250</v>
      </c>
      <c r="F83" s="218">
        <v>32007</v>
      </c>
      <c r="G83" s="218">
        <v>23688</v>
      </c>
      <c r="H83" s="212">
        <f t="shared" ca="1" si="2"/>
        <v>59</v>
      </c>
      <c r="I83" s="219">
        <f t="shared" si="3"/>
        <v>54813750</v>
      </c>
      <c r="J83" s="239"/>
      <c r="K83" s="240"/>
    </row>
    <row r="84" spans="2:11" s="210" customFormat="1" ht="22" customHeight="1" x14ac:dyDescent="0.15">
      <c r="B84" s="231">
        <v>79</v>
      </c>
      <c r="C84" s="216" t="s">
        <v>575</v>
      </c>
      <c r="D84" s="216">
        <v>24852407</v>
      </c>
      <c r="E84" s="217">
        <v>2598660</v>
      </c>
      <c r="F84" s="218">
        <v>38869</v>
      </c>
      <c r="G84" s="218">
        <v>27038</v>
      </c>
      <c r="H84" s="212">
        <f t="shared" ca="1" si="2"/>
        <v>50</v>
      </c>
      <c r="I84" s="219">
        <f t="shared" si="3"/>
        <v>38979900</v>
      </c>
      <c r="J84" s="239"/>
      <c r="K84" s="240"/>
    </row>
    <row r="85" spans="2:11" s="210" customFormat="1" ht="22" customHeight="1" x14ac:dyDescent="0.15">
      <c r="B85" s="231">
        <v>80</v>
      </c>
      <c r="C85" s="216" t="s">
        <v>576</v>
      </c>
      <c r="D85" s="216">
        <v>15986694</v>
      </c>
      <c r="E85" s="217">
        <v>1661930</v>
      </c>
      <c r="F85" s="218">
        <v>31159</v>
      </c>
      <c r="G85" s="218">
        <v>23776</v>
      </c>
      <c r="H85" s="212">
        <f t="shared" ca="1" si="2"/>
        <v>59</v>
      </c>
      <c r="I85" s="219">
        <f t="shared" si="3"/>
        <v>24928950</v>
      </c>
      <c r="J85" s="239"/>
      <c r="K85" s="240"/>
    </row>
    <row r="86" spans="2:11" s="210" customFormat="1" ht="22" customHeight="1" x14ac:dyDescent="0.15">
      <c r="B86" s="231">
        <v>81</v>
      </c>
      <c r="C86" s="216" t="s">
        <v>577</v>
      </c>
      <c r="D86" s="216">
        <v>33917845</v>
      </c>
      <c r="E86" s="217">
        <v>1815720</v>
      </c>
      <c r="F86" s="218">
        <v>41997</v>
      </c>
      <c r="G86" s="218">
        <v>30537</v>
      </c>
      <c r="H86" s="212">
        <f t="shared" ca="1" si="2"/>
        <v>40</v>
      </c>
      <c r="I86" s="219">
        <f t="shared" si="3"/>
        <v>27235800</v>
      </c>
      <c r="J86" s="239"/>
      <c r="K86" s="240"/>
    </row>
    <row r="87" spans="2:11" s="210" customFormat="1" ht="22" customHeight="1" x14ac:dyDescent="0.15">
      <c r="B87" s="231">
        <v>82</v>
      </c>
      <c r="C87" s="216" t="s">
        <v>578</v>
      </c>
      <c r="D87" s="216">
        <v>75070283</v>
      </c>
      <c r="E87" s="217">
        <v>1491500</v>
      </c>
      <c r="F87" s="218">
        <v>40618</v>
      </c>
      <c r="G87" s="218">
        <v>26691</v>
      </c>
      <c r="H87" s="212">
        <f t="shared" ca="1" si="2"/>
        <v>51</v>
      </c>
      <c r="I87" s="219">
        <f t="shared" si="3"/>
        <v>22372500</v>
      </c>
      <c r="J87" s="239"/>
      <c r="K87" s="240"/>
    </row>
    <row r="88" spans="2:11" s="210" customFormat="1" ht="22" customHeight="1" x14ac:dyDescent="0.15">
      <c r="B88" s="231">
        <v>83</v>
      </c>
      <c r="C88" s="216" t="s">
        <v>579</v>
      </c>
      <c r="D88" s="216">
        <v>75049250</v>
      </c>
      <c r="E88" s="217">
        <v>2448811</v>
      </c>
      <c r="F88" s="218">
        <v>34256</v>
      </c>
      <c r="G88" s="218">
        <v>27329</v>
      </c>
      <c r="H88" s="212">
        <f t="shared" ca="1" si="2"/>
        <v>49</v>
      </c>
      <c r="I88" s="219">
        <f t="shared" si="3"/>
        <v>36732165</v>
      </c>
      <c r="J88" s="239"/>
      <c r="K88" s="240"/>
    </row>
    <row r="89" spans="2:11" s="210" customFormat="1" ht="22" customHeight="1" x14ac:dyDescent="0.15">
      <c r="B89" s="231">
        <v>84</v>
      </c>
      <c r="C89" s="216" t="s">
        <v>580</v>
      </c>
      <c r="D89" s="216">
        <v>10170702</v>
      </c>
      <c r="E89" s="217">
        <v>1491500</v>
      </c>
      <c r="F89" s="218">
        <v>37552</v>
      </c>
      <c r="G89" s="218">
        <v>23644</v>
      </c>
      <c r="H89" s="212">
        <f t="shared" ca="1" si="2"/>
        <v>59</v>
      </c>
      <c r="I89" s="219">
        <f t="shared" si="3"/>
        <v>22372500</v>
      </c>
      <c r="J89" s="239"/>
      <c r="K89" s="240"/>
    </row>
    <row r="90" spans="2:11" s="210" customFormat="1" ht="22" customHeight="1" x14ac:dyDescent="0.15">
      <c r="B90" s="231">
        <v>85</v>
      </c>
      <c r="C90" s="216" t="s">
        <v>581</v>
      </c>
      <c r="D90" s="216">
        <v>10201523</v>
      </c>
      <c r="E90" s="217">
        <v>1491500</v>
      </c>
      <c r="F90" s="218">
        <v>39505</v>
      </c>
      <c r="G90" s="218">
        <v>23819</v>
      </c>
      <c r="H90" s="212">
        <f t="shared" ca="1" si="2"/>
        <v>58</v>
      </c>
      <c r="I90" s="219">
        <f t="shared" si="3"/>
        <v>22372500</v>
      </c>
      <c r="J90" s="239"/>
      <c r="K90" s="240"/>
    </row>
    <row r="91" spans="2:11" s="210" customFormat="1" ht="22" customHeight="1" x14ac:dyDescent="0.15">
      <c r="B91" s="231">
        <v>86</v>
      </c>
      <c r="C91" s="216" t="s">
        <v>582</v>
      </c>
      <c r="D91" s="216">
        <v>75002124</v>
      </c>
      <c r="E91" s="217">
        <v>1566680</v>
      </c>
      <c r="F91" s="218">
        <v>33890</v>
      </c>
      <c r="G91" s="218">
        <v>24777</v>
      </c>
      <c r="H91" s="212">
        <f t="shared" ca="1" si="2"/>
        <v>56</v>
      </c>
      <c r="I91" s="219">
        <f t="shared" si="3"/>
        <v>23500200</v>
      </c>
      <c r="J91" s="239"/>
      <c r="K91" s="240"/>
    </row>
    <row r="92" spans="2:11" s="210" customFormat="1" ht="22" customHeight="1" x14ac:dyDescent="0.15">
      <c r="B92" s="231">
        <v>87</v>
      </c>
      <c r="C92" s="216" t="s">
        <v>583</v>
      </c>
      <c r="D92" s="216">
        <v>1055917022</v>
      </c>
      <c r="E92" s="217">
        <v>2448811</v>
      </c>
      <c r="F92" s="218">
        <v>41061</v>
      </c>
      <c r="G92" s="218">
        <v>32484</v>
      </c>
      <c r="H92" s="212">
        <f t="shared" ca="1" si="2"/>
        <v>35</v>
      </c>
      <c r="I92" s="219">
        <f t="shared" si="3"/>
        <v>36732165</v>
      </c>
      <c r="J92" s="239"/>
      <c r="K92" s="240"/>
    </row>
    <row r="93" spans="2:11" s="210" customFormat="1" ht="22" customHeight="1" x14ac:dyDescent="0.15">
      <c r="B93" s="231">
        <v>88</v>
      </c>
      <c r="C93" s="216" t="s">
        <v>584</v>
      </c>
      <c r="D93" s="216">
        <v>75056513</v>
      </c>
      <c r="E93" s="217">
        <v>1826240</v>
      </c>
      <c r="F93" s="218">
        <v>37396</v>
      </c>
      <c r="G93" s="218">
        <v>27718</v>
      </c>
      <c r="H93" s="212">
        <f t="shared" ca="1" si="2"/>
        <v>48</v>
      </c>
      <c r="I93" s="219">
        <f t="shared" si="3"/>
        <v>27393600</v>
      </c>
      <c r="J93" s="239"/>
      <c r="K93" s="240"/>
    </row>
    <row r="94" spans="2:11" s="210" customFormat="1" ht="22" customHeight="1" x14ac:dyDescent="0.15">
      <c r="B94" s="231">
        <v>89</v>
      </c>
      <c r="C94" s="216" t="s">
        <v>585</v>
      </c>
      <c r="D94" s="216">
        <v>16110637</v>
      </c>
      <c r="E94" s="217">
        <v>2229410</v>
      </c>
      <c r="F94" s="218">
        <v>30302</v>
      </c>
      <c r="G94" s="218">
        <v>22563</v>
      </c>
      <c r="H94" s="212">
        <f t="shared" ca="1" si="2"/>
        <v>62</v>
      </c>
      <c r="I94" s="219">
        <f t="shared" si="3"/>
        <v>33441150</v>
      </c>
      <c r="J94" s="239"/>
      <c r="K94" s="240"/>
    </row>
    <row r="95" spans="2:11" s="210" customFormat="1" ht="22" customHeight="1" x14ac:dyDescent="0.15">
      <c r="B95" s="231">
        <v>90</v>
      </c>
      <c r="C95" s="216" t="s">
        <v>586</v>
      </c>
      <c r="D95" s="216">
        <v>10167804</v>
      </c>
      <c r="E95" s="217">
        <v>1491500</v>
      </c>
      <c r="F95" s="218">
        <v>31168</v>
      </c>
      <c r="G95" s="218">
        <v>21747</v>
      </c>
      <c r="H95" s="212">
        <f t="shared" ca="1" si="2"/>
        <v>64</v>
      </c>
      <c r="I95" s="219">
        <f t="shared" si="3"/>
        <v>22372500</v>
      </c>
      <c r="J95" s="239"/>
      <c r="K95" s="240"/>
    </row>
    <row r="96" spans="2:11" s="210" customFormat="1" ht="22" customHeight="1" x14ac:dyDescent="0.15">
      <c r="B96" s="231">
        <v>91</v>
      </c>
      <c r="C96" s="216" t="s">
        <v>587</v>
      </c>
      <c r="D96" s="216">
        <v>15908019</v>
      </c>
      <c r="E96" s="217">
        <v>1491500</v>
      </c>
      <c r="F96" s="218">
        <v>38890</v>
      </c>
      <c r="G96" s="218">
        <v>24982</v>
      </c>
      <c r="H96" s="212">
        <f t="shared" ca="1" si="2"/>
        <v>55</v>
      </c>
      <c r="I96" s="219">
        <f t="shared" si="3"/>
        <v>22372500</v>
      </c>
      <c r="J96" s="239"/>
      <c r="K96" s="240"/>
    </row>
    <row r="97" spans="2:11" s="210" customFormat="1" ht="22" customHeight="1" x14ac:dyDescent="0.15">
      <c r="B97" s="231">
        <v>92</v>
      </c>
      <c r="C97" s="216" t="s">
        <v>588</v>
      </c>
      <c r="D97" s="216">
        <v>4346760</v>
      </c>
      <c r="E97" s="217">
        <v>1566680</v>
      </c>
      <c r="F97" s="218">
        <v>32073</v>
      </c>
      <c r="G97" s="218">
        <v>22910</v>
      </c>
      <c r="H97" s="212">
        <f t="shared" ca="1" si="2"/>
        <v>61</v>
      </c>
      <c r="I97" s="219">
        <f t="shared" si="3"/>
        <v>23500200</v>
      </c>
      <c r="J97" s="239"/>
      <c r="K97" s="240"/>
    </row>
    <row r="98" spans="2:11" s="210" customFormat="1" ht="22" customHeight="1" x14ac:dyDescent="0.15">
      <c r="B98" s="231">
        <v>93</v>
      </c>
      <c r="C98" s="216" t="s">
        <v>589</v>
      </c>
      <c r="D98" s="216">
        <v>9921349</v>
      </c>
      <c r="E98" s="217">
        <v>2448811</v>
      </c>
      <c r="F98" s="218">
        <v>39077</v>
      </c>
      <c r="G98" s="218">
        <v>25029</v>
      </c>
      <c r="H98" s="212">
        <f t="shared" ca="1" si="2"/>
        <v>55</v>
      </c>
      <c r="I98" s="219">
        <f t="shared" si="3"/>
        <v>36732165</v>
      </c>
      <c r="J98" s="239"/>
      <c r="K98" s="240"/>
    </row>
    <row r="99" spans="2:11" s="210" customFormat="1" ht="22" customHeight="1" x14ac:dyDescent="0.15">
      <c r="B99" s="231">
        <v>94</v>
      </c>
      <c r="C99" s="216" t="s">
        <v>590</v>
      </c>
      <c r="D99" s="216">
        <v>1053806267</v>
      </c>
      <c r="E99" s="217">
        <v>1802810</v>
      </c>
      <c r="F99" s="218">
        <v>43482</v>
      </c>
      <c r="G99" s="218">
        <v>33163</v>
      </c>
      <c r="H99" s="212">
        <f t="shared" ca="1" si="2"/>
        <v>33</v>
      </c>
      <c r="I99" s="219">
        <f t="shared" si="3"/>
        <v>27042150</v>
      </c>
      <c r="J99" s="239"/>
      <c r="K99" s="240"/>
    </row>
    <row r="100" spans="2:11" s="210" customFormat="1" ht="22" customHeight="1" x14ac:dyDescent="0.15">
      <c r="B100" s="231">
        <v>95</v>
      </c>
      <c r="C100" s="216" t="s">
        <v>591</v>
      </c>
      <c r="D100" s="216">
        <v>75086803</v>
      </c>
      <c r="E100" s="217">
        <v>4373680</v>
      </c>
      <c r="F100" s="218">
        <v>37545</v>
      </c>
      <c r="G100" s="218">
        <v>28227</v>
      </c>
      <c r="H100" s="212">
        <f t="shared" ca="1" si="2"/>
        <v>46</v>
      </c>
      <c r="I100" s="219">
        <f t="shared" si="3"/>
        <v>65605200</v>
      </c>
      <c r="J100" s="239"/>
      <c r="K100" s="240"/>
    </row>
    <row r="101" spans="2:11" s="210" customFormat="1" ht="22" customHeight="1" x14ac:dyDescent="0.15">
      <c r="B101" s="231">
        <v>96</v>
      </c>
      <c r="C101" s="216" t="s">
        <v>592</v>
      </c>
      <c r="D101" s="216">
        <v>24343506</v>
      </c>
      <c r="E101" s="217">
        <v>2414829</v>
      </c>
      <c r="F101" s="218">
        <v>43040</v>
      </c>
      <c r="G101" s="218">
        <v>31353</v>
      </c>
      <c r="H101" s="212">
        <f t="shared" ca="1" si="2"/>
        <v>38</v>
      </c>
      <c r="I101" s="219">
        <f t="shared" si="3"/>
        <v>36222435</v>
      </c>
      <c r="J101" s="239"/>
      <c r="K101" s="240"/>
    </row>
    <row r="102" spans="2:11" s="210" customFormat="1" ht="22" customHeight="1" x14ac:dyDescent="0.15">
      <c r="B102" s="231">
        <v>97</v>
      </c>
      <c r="C102" s="216" t="s">
        <v>593</v>
      </c>
      <c r="D102" s="216">
        <v>15925718</v>
      </c>
      <c r="E102" s="217">
        <v>1661930</v>
      </c>
      <c r="F102" s="218">
        <v>29717</v>
      </c>
      <c r="G102" s="218">
        <v>21207</v>
      </c>
      <c r="H102" s="212">
        <f t="shared" ca="1" si="2"/>
        <v>66</v>
      </c>
      <c r="I102" s="219">
        <f t="shared" si="3"/>
        <v>24928950</v>
      </c>
      <c r="J102" s="239"/>
      <c r="K102" s="240"/>
    </row>
    <row r="103" spans="2:11" s="210" customFormat="1" ht="22" customHeight="1" x14ac:dyDescent="0.15">
      <c r="B103" s="231">
        <v>98</v>
      </c>
      <c r="C103" s="216" t="s">
        <v>594</v>
      </c>
      <c r="D103" s="216">
        <v>30353766</v>
      </c>
      <c r="E103" s="217">
        <v>1815720</v>
      </c>
      <c r="F103" s="218">
        <v>34505</v>
      </c>
      <c r="G103" s="218">
        <v>26185</v>
      </c>
      <c r="H103" s="212">
        <f t="shared" ca="1" si="2"/>
        <v>52</v>
      </c>
      <c r="I103" s="219">
        <f t="shared" si="3"/>
        <v>27235800</v>
      </c>
      <c r="J103" s="239"/>
      <c r="K103" s="240"/>
    </row>
    <row r="104" spans="2:11" s="210" customFormat="1" ht="22" customHeight="1" x14ac:dyDescent="0.15">
      <c r="B104" s="231">
        <v>99</v>
      </c>
      <c r="C104" s="216" t="s">
        <v>595</v>
      </c>
      <c r="D104" s="216">
        <v>30331912</v>
      </c>
      <c r="E104" s="217">
        <v>1826240</v>
      </c>
      <c r="F104" s="218">
        <v>35186</v>
      </c>
      <c r="G104" s="218">
        <v>27191</v>
      </c>
      <c r="H104" s="212">
        <f t="shared" ca="1" si="2"/>
        <v>49</v>
      </c>
      <c r="I104" s="219">
        <f t="shared" si="3"/>
        <v>27393600</v>
      </c>
      <c r="J104" s="239"/>
      <c r="K104" s="240"/>
    </row>
    <row r="105" spans="2:11" s="210" customFormat="1" ht="22" customHeight="1" x14ac:dyDescent="0.15">
      <c r="B105" s="231">
        <v>100</v>
      </c>
      <c r="C105" s="216" t="s">
        <v>596</v>
      </c>
      <c r="D105" s="216">
        <v>75001019</v>
      </c>
      <c r="E105" s="217">
        <v>1566680</v>
      </c>
      <c r="F105" s="218">
        <v>32066</v>
      </c>
      <c r="G105" s="218">
        <v>23655</v>
      </c>
      <c r="H105" s="212">
        <f t="shared" ca="1" si="2"/>
        <v>59</v>
      </c>
      <c r="I105" s="219">
        <f t="shared" si="3"/>
        <v>23500200</v>
      </c>
      <c r="J105" s="239"/>
      <c r="K105" s="240"/>
    </row>
    <row r="106" spans="2:11" s="210" customFormat="1" ht="22" customHeight="1" x14ac:dyDescent="0.15">
      <c r="B106" s="231">
        <v>101</v>
      </c>
      <c r="C106" s="216" t="s">
        <v>597</v>
      </c>
      <c r="D106" s="216">
        <v>10286724</v>
      </c>
      <c r="E106" s="217">
        <v>2610529</v>
      </c>
      <c r="F106" s="218">
        <v>44055</v>
      </c>
      <c r="G106" s="218">
        <v>25562</v>
      </c>
      <c r="H106" s="212">
        <f t="shared" ca="1" si="2"/>
        <v>54</v>
      </c>
      <c r="I106" s="219">
        <f t="shared" si="3"/>
        <v>39157935</v>
      </c>
      <c r="J106" s="239"/>
      <c r="K106" s="240"/>
    </row>
    <row r="107" spans="2:11" s="210" customFormat="1" ht="22" customHeight="1" x14ac:dyDescent="0.15">
      <c r="B107" s="231">
        <v>102</v>
      </c>
      <c r="C107" s="216" t="s">
        <v>598</v>
      </c>
      <c r="D107" s="216">
        <v>1060589239</v>
      </c>
      <c r="E107" s="217">
        <v>1491500</v>
      </c>
      <c r="F107" s="218">
        <v>40799</v>
      </c>
      <c r="G107" s="218">
        <v>32558</v>
      </c>
      <c r="H107" s="212">
        <f t="shared" ca="1" si="2"/>
        <v>34</v>
      </c>
      <c r="I107" s="219">
        <f t="shared" si="3"/>
        <v>22372500</v>
      </c>
      <c r="J107" s="239"/>
      <c r="K107" s="240"/>
    </row>
    <row r="108" spans="2:11" s="210" customFormat="1" ht="22" customHeight="1" x14ac:dyDescent="0.15">
      <c r="B108" s="231">
        <v>103</v>
      </c>
      <c r="C108" s="216" t="s">
        <v>599</v>
      </c>
      <c r="D108" s="216">
        <v>75055078</v>
      </c>
      <c r="E108" s="217">
        <v>1802810</v>
      </c>
      <c r="F108" s="218">
        <v>43832</v>
      </c>
      <c r="G108" s="218">
        <v>23781</v>
      </c>
      <c r="H108" s="212">
        <f t="shared" ca="1" si="2"/>
        <v>58</v>
      </c>
      <c r="I108" s="219">
        <f t="shared" si="3"/>
        <v>27042150</v>
      </c>
      <c r="J108" s="239"/>
      <c r="K108" s="240"/>
    </row>
    <row r="109" spans="2:11" s="210" customFormat="1" ht="22" customHeight="1" x14ac:dyDescent="0.15">
      <c r="B109" s="231">
        <v>104</v>
      </c>
      <c r="C109" s="216" t="s">
        <v>600</v>
      </c>
      <c r="D109" s="216">
        <v>75048351</v>
      </c>
      <c r="E109" s="217">
        <v>1491500</v>
      </c>
      <c r="F109" s="218">
        <v>38884</v>
      </c>
      <c r="G109" s="218">
        <v>26199</v>
      </c>
      <c r="H109" s="212">
        <f t="shared" ca="1" si="2"/>
        <v>52</v>
      </c>
      <c r="I109" s="219">
        <f t="shared" si="3"/>
        <v>22372500</v>
      </c>
      <c r="J109" s="239"/>
      <c r="K109" s="240"/>
    </row>
    <row r="110" spans="2:11" s="210" customFormat="1" ht="22" customHeight="1" x14ac:dyDescent="0.15">
      <c r="B110" s="231">
        <v>105</v>
      </c>
      <c r="C110" s="216" t="s">
        <v>601</v>
      </c>
      <c r="D110" s="216">
        <v>1061624611</v>
      </c>
      <c r="E110" s="217">
        <v>1826240</v>
      </c>
      <c r="F110" s="218">
        <v>40217</v>
      </c>
      <c r="G110" s="218">
        <v>32167</v>
      </c>
      <c r="H110" s="212">
        <f t="shared" ca="1" si="2"/>
        <v>36</v>
      </c>
      <c r="I110" s="219">
        <f t="shared" si="3"/>
        <v>27393600</v>
      </c>
      <c r="J110" s="239"/>
      <c r="K110" s="240"/>
    </row>
    <row r="111" spans="2:11" s="210" customFormat="1" ht="22" customHeight="1" x14ac:dyDescent="0.15">
      <c r="B111" s="231">
        <v>106</v>
      </c>
      <c r="C111" s="216" t="s">
        <v>602</v>
      </c>
      <c r="D111" s="216">
        <v>4418977</v>
      </c>
      <c r="E111" s="217">
        <v>1491500</v>
      </c>
      <c r="F111" s="218">
        <v>35628</v>
      </c>
      <c r="G111" s="218">
        <v>22245</v>
      </c>
      <c r="H111" s="212">
        <f t="shared" ca="1" si="2"/>
        <v>63</v>
      </c>
      <c r="I111" s="219">
        <f t="shared" si="3"/>
        <v>22372500</v>
      </c>
      <c r="J111" s="239"/>
      <c r="K111" s="240"/>
    </row>
    <row r="112" spans="2:11" s="210" customFormat="1" ht="22" customHeight="1" x14ac:dyDescent="0.15">
      <c r="B112" s="231">
        <v>107</v>
      </c>
      <c r="C112" s="216" t="s">
        <v>603</v>
      </c>
      <c r="D112" s="216">
        <v>9697419</v>
      </c>
      <c r="E112" s="217">
        <v>1661930</v>
      </c>
      <c r="F112" s="218">
        <v>39574</v>
      </c>
      <c r="G112" s="218">
        <v>30167</v>
      </c>
      <c r="H112" s="212">
        <f t="shared" ca="1" si="2"/>
        <v>41</v>
      </c>
      <c r="I112" s="219">
        <f t="shared" si="3"/>
        <v>24928950</v>
      </c>
      <c r="J112" s="239"/>
      <c r="K112" s="240"/>
    </row>
    <row r="113" spans="2:11" s="210" customFormat="1" ht="22" customHeight="1" x14ac:dyDescent="0.15">
      <c r="B113" s="231">
        <v>108</v>
      </c>
      <c r="C113" s="216" t="s">
        <v>604</v>
      </c>
      <c r="D113" s="216">
        <v>4385536</v>
      </c>
      <c r="E113" s="217">
        <v>1491500</v>
      </c>
      <c r="F113" s="218">
        <v>34759</v>
      </c>
      <c r="G113" s="218">
        <v>25132</v>
      </c>
      <c r="H113" s="212">
        <f t="shared" ca="1" si="2"/>
        <v>55</v>
      </c>
      <c r="I113" s="219">
        <f t="shared" si="3"/>
        <v>22372500</v>
      </c>
      <c r="J113" s="239"/>
      <c r="K113" s="240"/>
    </row>
    <row r="114" spans="2:11" s="210" customFormat="1" ht="22" customHeight="1" x14ac:dyDescent="0.15">
      <c r="B114" s="231">
        <v>109</v>
      </c>
      <c r="C114" s="216" t="s">
        <v>605</v>
      </c>
      <c r="D114" s="216">
        <v>30232468</v>
      </c>
      <c r="E114" s="217">
        <v>1826240</v>
      </c>
      <c r="F114" s="218">
        <v>40906</v>
      </c>
      <c r="G114" s="218">
        <v>30316</v>
      </c>
      <c r="H114" s="212">
        <f t="shared" ca="1" si="2"/>
        <v>41</v>
      </c>
      <c r="I114" s="219">
        <f t="shared" si="3"/>
        <v>27393600</v>
      </c>
      <c r="J114" s="239"/>
      <c r="K114" s="240"/>
    </row>
    <row r="115" spans="2:11" s="210" customFormat="1" ht="22" customHeight="1" x14ac:dyDescent="0.15">
      <c r="B115" s="231">
        <v>110</v>
      </c>
      <c r="C115" s="216" t="s">
        <v>606</v>
      </c>
      <c r="D115" s="216">
        <v>10179008</v>
      </c>
      <c r="E115" s="217">
        <v>1815720</v>
      </c>
      <c r="F115" s="218">
        <v>42445</v>
      </c>
      <c r="G115" s="218">
        <v>26576</v>
      </c>
      <c r="H115" s="212">
        <f t="shared" ca="1" si="2"/>
        <v>51</v>
      </c>
      <c r="I115" s="219">
        <f t="shared" si="3"/>
        <v>27235800</v>
      </c>
      <c r="J115" s="239"/>
      <c r="K115" s="240"/>
    </row>
    <row r="116" spans="2:11" s="210" customFormat="1" ht="22" customHeight="1" x14ac:dyDescent="0.15">
      <c r="B116" s="231">
        <v>111</v>
      </c>
      <c r="C116" s="216" t="s">
        <v>607</v>
      </c>
      <c r="D116" s="216">
        <v>4346330</v>
      </c>
      <c r="E116" s="217">
        <v>1491500</v>
      </c>
      <c r="F116" s="218">
        <v>31138</v>
      </c>
      <c r="G116" s="218">
        <v>22454</v>
      </c>
      <c r="H116" s="212">
        <f t="shared" ca="1" si="2"/>
        <v>62</v>
      </c>
      <c r="I116" s="219">
        <f t="shared" si="3"/>
        <v>22372500</v>
      </c>
      <c r="J116" s="239"/>
      <c r="K116" s="240"/>
    </row>
    <row r="117" spans="2:11" s="210" customFormat="1" ht="22" customHeight="1" x14ac:dyDescent="0.15">
      <c r="B117" s="231">
        <v>112</v>
      </c>
      <c r="C117" s="216" t="s">
        <v>608</v>
      </c>
      <c r="D117" s="216">
        <v>30395284</v>
      </c>
      <c r="E117" s="217">
        <v>2553030</v>
      </c>
      <c r="F117" s="218">
        <v>40375</v>
      </c>
      <c r="G117" s="218">
        <v>28485</v>
      </c>
      <c r="H117" s="212">
        <f t="shared" ca="1" si="2"/>
        <v>46</v>
      </c>
      <c r="I117" s="219">
        <f t="shared" si="3"/>
        <v>38295450</v>
      </c>
      <c r="J117" s="239"/>
      <c r="K117" s="240"/>
    </row>
    <row r="118" spans="2:11" s="210" customFormat="1" ht="22" customHeight="1" x14ac:dyDescent="0.15">
      <c r="B118" s="231">
        <v>113</v>
      </c>
      <c r="C118" s="216" t="s">
        <v>609</v>
      </c>
      <c r="D118" s="216">
        <v>4479016</v>
      </c>
      <c r="E118" s="217">
        <v>1566680</v>
      </c>
      <c r="F118" s="218">
        <v>32239</v>
      </c>
      <c r="G118" s="218">
        <v>22202</v>
      </c>
      <c r="H118" s="212">
        <f t="shared" ca="1" si="2"/>
        <v>63</v>
      </c>
      <c r="I118" s="219">
        <f t="shared" si="3"/>
        <v>23500200</v>
      </c>
      <c r="J118" s="239"/>
      <c r="K118" s="240"/>
    </row>
    <row r="119" spans="2:11" s="210" customFormat="1" ht="22" customHeight="1" x14ac:dyDescent="0.15">
      <c r="B119" s="231">
        <v>114</v>
      </c>
      <c r="C119" s="216" t="s">
        <v>610</v>
      </c>
      <c r="D119" s="216">
        <v>1058819352</v>
      </c>
      <c r="E119" s="217">
        <v>4666836</v>
      </c>
      <c r="F119" s="218">
        <v>43738</v>
      </c>
      <c r="G119" s="218">
        <v>33864</v>
      </c>
      <c r="H119" s="212">
        <f t="shared" ca="1" si="2"/>
        <v>31</v>
      </c>
      <c r="I119" s="219">
        <f t="shared" si="3"/>
        <v>70002540</v>
      </c>
      <c r="J119" s="239"/>
      <c r="K119" s="240"/>
    </row>
    <row r="120" spans="2:11" s="210" customFormat="1" ht="22" customHeight="1" x14ac:dyDescent="0.15">
      <c r="B120" s="231">
        <v>115</v>
      </c>
      <c r="C120" s="216" t="s">
        <v>611</v>
      </c>
      <c r="D120" s="216">
        <v>79313963</v>
      </c>
      <c r="E120" s="217">
        <v>5806544</v>
      </c>
      <c r="F120" s="218">
        <v>32099</v>
      </c>
      <c r="G120" s="218">
        <v>23465</v>
      </c>
      <c r="H120" s="212">
        <f t="shared" ca="1" si="2"/>
        <v>59</v>
      </c>
      <c r="I120" s="219">
        <f t="shared" si="3"/>
        <v>87098160</v>
      </c>
      <c r="J120" s="239"/>
      <c r="K120" s="240"/>
    </row>
    <row r="121" spans="2:11" s="210" customFormat="1" ht="22" customHeight="1" x14ac:dyDescent="0.15">
      <c r="B121" s="231">
        <v>116</v>
      </c>
      <c r="C121" s="216" t="s">
        <v>612</v>
      </c>
      <c r="D121" s="216">
        <v>16115679</v>
      </c>
      <c r="E121" s="217">
        <v>1491500</v>
      </c>
      <c r="F121" s="218">
        <v>40806</v>
      </c>
      <c r="G121" s="218">
        <v>31348</v>
      </c>
      <c r="H121" s="212">
        <f t="shared" ca="1" si="2"/>
        <v>38</v>
      </c>
      <c r="I121" s="219">
        <f t="shared" si="3"/>
        <v>22372500</v>
      </c>
      <c r="J121" s="239"/>
      <c r="K121" s="240"/>
    </row>
    <row r="122" spans="2:11" s="210" customFormat="1" ht="22" customHeight="1" x14ac:dyDescent="0.15">
      <c r="B122" s="231">
        <v>117</v>
      </c>
      <c r="C122" s="216" t="s">
        <v>613</v>
      </c>
      <c r="D122" s="216">
        <v>10188748</v>
      </c>
      <c r="E122" s="217">
        <v>1491500</v>
      </c>
      <c r="F122" s="218">
        <v>43040</v>
      </c>
      <c r="G122" s="218">
        <v>29905</v>
      </c>
      <c r="H122" s="212">
        <f t="shared" ca="1" si="2"/>
        <v>42</v>
      </c>
      <c r="I122" s="219">
        <f t="shared" si="3"/>
        <v>22372500</v>
      </c>
      <c r="J122" s="239"/>
      <c r="K122" s="240"/>
    </row>
    <row r="123" spans="2:11" s="210" customFormat="1" ht="22" customHeight="1" x14ac:dyDescent="0.15">
      <c r="B123" s="231">
        <v>118</v>
      </c>
      <c r="C123" s="216" t="s">
        <v>614</v>
      </c>
      <c r="D123" s="216">
        <v>24529648</v>
      </c>
      <c r="E123" s="217">
        <v>1566680</v>
      </c>
      <c r="F123" s="218">
        <v>40610</v>
      </c>
      <c r="G123" s="218">
        <v>30870</v>
      </c>
      <c r="H123" s="212">
        <f t="shared" ca="1" si="2"/>
        <v>39</v>
      </c>
      <c r="I123" s="219">
        <f t="shared" si="3"/>
        <v>23500200</v>
      </c>
      <c r="J123" s="239"/>
      <c r="K123" s="240"/>
    </row>
    <row r="124" spans="2:11" s="210" customFormat="1" ht="22" customHeight="1" x14ac:dyDescent="0.15">
      <c r="B124" s="231">
        <v>119</v>
      </c>
      <c r="C124" s="216" t="s">
        <v>615</v>
      </c>
      <c r="D124" s="216">
        <v>1299388</v>
      </c>
      <c r="E124" s="217">
        <v>1566680</v>
      </c>
      <c r="F124" s="218">
        <v>37561</v>
      </c>
      <c r="G124" s="218">
        <v>23808</v>
      </c>
      <c r="H124" s="212">
        <f t="shared" ca="1" si="2"/>
        <v>58</v>
      </c>
      <c r="I124" s="219">
        <f t="shared" si="3"/>
        <v>23500200</v>
      </c>
      <c r="J124" s="239"/>
      <c r="K124" s="240"/>
    </row>
    <row r="125" spans="2:11" s="210" customFormat="1" ht="22" customHeight="1" x14ac:dyDescent="0.15">
      <c r="B125" s="231">
        <v>120</v>
      </c>
      <c r="C125" s="216" t="s">
        <v>616</v>
      </c>
      <c r="D125" s="216">
        <v>75037185</v>
      </c>
      <c r="E125" s="217">
        <v>1491500</v>
      </c>
      <c r="F125" s="218">
        <v>38762</v>
      </c>
      <c r="G125" s="218">
        <v>24371</v>
      </c>
      <c r="H125" s="212">
        <f t="shared" ca="1" si="2"/>
        <v>57</v>
      </c>
      <c r="I125" s="219">
        <f t="shared" si="3"/>
        <v>22372500</v>
      </c>
      <c r="J125" s="239"/>
      <c r="K125" s="240"/>
    </row>
    <row r="126" spans="2:11" s="210" customFormat="1" ht="22" customHeight="1" x14ac:dyDescent="0.15">
      <c r="B126" s="231">
        <v>121</v>
      </c>
      <c r="C126" s="216" t="s">
        <v>617</v>
      </c>
      <c r="D126" s="216">
        <v>24370489</v>
      </c>
      <c r="E126" s="217">
        <v>1826240</v>
      </c>
      <c r="F126" s="218">
        <v>40182</v>
      </c>
      <c r="G126" s="218">
        <v>29260</v>
      </c>
      <c r="H126" s="212">
        <f t="shared" ca="1" si="2"/>
        <v>43</v>
      </c>
      <c r="I126" s="219">
        <f t="shared" si="3"/>
        <v>27393600</v>
      </c>
      <c r="J126" s="239"/>
      <c r="K126" s="240"/>
    </row>
    <row r="127" spans="2:11" s="210" customFormat="1" ht="22" customHeight="1" x14ac:dyDescent="0.15">
      <c r="B127" s="231">
        <v>122</v>
      </c>
      <c r="C127" s="216" t="s">
        <v>618</v>
      </c>
      <c r="D127" s="216">
        <v>25108772</v>
      </c>
      <c r="E127" s="217">
        <v>1826240</v>
      </c>
      <c r="F127" s="218">
        <v>38559</v>
      </c>
      <c r="G127" s="218">
        <v>24839</v>
      </c>
      <c r="H127" s="212">
        <f t="shared" ca="1" si="2"/>
        <v>56</v>
      </c>
      <c r="I127" s="219">
        <f t="shared" si="3"/>
        <v>27393600</v>
      </c>
      <c r="J127" s="239"/>
      <c r="K127" s="240"/>
    </row>
    <row r="128" spans="2:11" s="210" customFormat="1" ht="22" customHeight="1" x14ac:dyDescent="0.15">
      <c r="B128" s="231">
        <v>123</v>
      </c>
      <c r="C128" s="216" t="s">
        <v>619</v>
      </c>
      <c r="D128" s="216">
        <v>9990544</v>
      </c>
      <c r="E128" s="217">
        <v>1491500</v>
      </c>
      <c r="F128" s="218">
        <v>39471</v>
      </c>
      <c r="G128" s="218">
        <v>21908</v>
      </c>
      <c r="H128" s="212">
        <f t="shared" ca="1" si="2"/>
        <v>64</v>
      </c>
      <c r="I128" s="219">
        <f t="shared" si="3"/>
        <v>22372500</v>
      </c>
      <c r="J128" s="239"/>
      <c r="K128" s="240"/>
    </row>
    <row r="129" spans="2:11" s="210" customFormat="1" ht="22" customHeight="1" x14ac:dyDescent="0.15">
      <c r="B129" s="231">
        <v>124</v>
      </c>
      <c r="C129" s="216" t="s">
        <v>620</v>
      </c>
      <c r="D129" s="216">
        <v>24779998</v>
      </c>
      <c r="E129" s="217">
        <v>2598660</v>
      </c>
      <c r="F129" s="218">
        <v>29845</v>
      </c>
      <c r="G129" s="218">
        <v>22450</v>
      </c>
      <c r="H129" s="212">
        <f t="shared" ca="1" si="2"/>
        <v>62</v>
      </c>
      <c r="I129" s="219">
        <f t="shared" si="3"/>
        <v>38979900</v>
      </c>
      <c r="J129" s="239"/>
      <c r="K129" s="240"/>
    </row>
    <row r="130" spans="2:11" s="210" customFormat="1" ht="22" customHeight="1" x14ac:dyDescent="0.15">
      <c r="B130" s="231">
        <v>125</v>
      </c>
      <c r="C130" s="216" t="s">
        <v>621</v>
      </c>
      <c r="D130" s="216">
        <v>30337764</v>
      </c>
      <c r="E130" s="217">
        <v>1826240</v>
      </c>
      <c r="F130" s="218">
        <v>40638</v>
      </c>
      <c r="G130" s="218">
        <v>27764</v>
      </c>
      <c r="H130" s="212">
        <f t="shared" ca="1" si="2"/>
        <v>48</v>
      </c>
      <c r="I130" s="219">
        <f t="shared" si="3"/>
        <v>27393600</v>
      </c>
      <c r="J130" s="239"/>
      <c r="K130" s="240"/>
    </row>
    <row r="131" spans="2:11" s="210" customFormat="1" ht="22" customHeight="1" x14ac:dyDescent="0.15">
      <c r="B131" s="231">
        <v>126</v>
      </c>
      <c r="C131" s="216" t="s">
        <v>622</v>
      </c>
      <c r="D131" s="216">
        <v>9847784</v>
      </c>
      <c r="E131" s="217">
        <v>1636350</v>
      </c>
      <c r="F131" s="218">
        <v>40919</v>
      </c>
      <c r="G131" s="218">
        <v>30690</v>
      </c>
      <c r="H131" s="212">
        <f t="shared" ca="1" si="2"/>
        <v>40</v>
      </c>
      <c r="I131" s="219">
        <f t="shared" si="3"/>
        <v>24545250</v>
      </c>
      <c r="J131" s="239"/>
      <c r="K131" s="240"/>
    </row>
    <row r="132" spans="2:11" s="210" customFormat="1" ht="22" customHeight="1" x14ac:dyDescent="0.15">
      <c r="B132" s="231">
        <v>127</v>
      </c>
      <c r="C132" s="216" t="s">
        <v>623</v>
      </c>
      <c r="D132" s="216">
        <v>1061370667</v>
      </c>
      <c r="E132" s="217">
        <v>1491500</v>
      </c>
      <c r="F132" s="218">
        <v>42227</v>
      </c>
      <c r="G132" s="218">
        <v>33461</v>
      </c>
      <c r="H132" s="212">
        <f t="shared" ca="1" si="2"/>
        <v>32</v>
      </c>
      <c r="I132" s="219">
        <f t="shared" si="3"/>
        <v>22372500</v>
      </c>
      <c r="J132" s="239"/>
      <c r="K132" s="240"/>
    </row>
    <row r="133" spans="2:11" s="210" customFormat="1" ht="22" customHeight="1" x14ac:dyDescent="0.15">
      <c r="B133" s="231">
        <v>128</v>
      </c>
      <c r="C133" s="216" t="s">
        <v>624</v>
      </c>
      <c r="D133" s="216">
        <v>18435650</v>
      </c>
      <c r="E133" s="217">
        <v>1802810</v>
      </c>
      <c r="F133" s="218">
        <v>37867</v>
      </c>
      <c r="G133" s="218">
        <v>28930</v>
      </c>
      <c r="H133" s="212">
        <f t="shared" ca="1" si="2"/>
        <v>44</v>
      </c>
      <c r="I133" s="219">
        <f t="shared" si="3"/>
        <v>27042150</v>
      </c>
      <c r="J133" s="239"/>
      <c r="K133" s="240"/>
    </row>
    <row r="134" spans="2:11" s="210" customFormat="1" ht="22" customHeight="1" x14ac:dyDescent="0.15">
      <c r="B134" s="231">
        <v>129</v>
      </c>
      <c r="C134" s="216" t="s">
        <v>625</v>
      </c>
      <c r="D134" s="216">
        <v>15900910</v>
      </c>
      <c r="E134" s="217">
        <v>9451075</v>
      </c>
      <c r="F134" s="218">
        <v>42461</v>
      </c>
      <c r="G134" s="218">
        <v>20525</v>
      </c>
      <c r="H134" s="212">
        <f t="shared" ca="1" si="2"/>
        <v>67</v>
      </c>
      <c r="I134" s="219">
        <f t="shared" si="3"/>
        <v>141766125</v>
      </c>
      <c r="J134" s="239"/>
      <c r="K134" s="240"/>
    </row>
    <row r="135" spans="2:11" s="210" customFormat="1" ht="22" customHeight="1" x14ac:dyDescent="0.15">
      <c r="B135" s="231">
        <v>130</v>
      </c>
      <c r="C135" s="216" t="s">
        <v>626</v>
      </c>
      <c r="D135" s="216">
        <v>1061625195</v>
      </c>
      <c r="E135" s="217">
        <v>1491500</v>
      </c>
      <c r="F135" s="218">
        <v>42914</v>
      </c>
      <c r="G135" s="218">
        <v>33063</v>
      </c>
      <c r="H135" s="212">
        <f t="shared" ref="H135:H198" ca="1" si="4">INT(YEARFRAC(TODAY(),G135))</f>
        <v>33</v>
      </c>
      <c r="I135" s="219">
        <f t="shared" ref="I135:I198" si="5">E135*15</f>
        <v>22372500</v>
      </c>
      <c r="J135" s="239"/>
      <c r="K135" s="240"/>
    </row>
    <row r="136" spans="2:11" s="210" customFormat="1" ht="22" customHeight="1" x14ac:dyDescent="0.15">
      <c r="B136" s="231">
        <v>131</v>
      </c>
      <c r="C136" s="216" t="s">
        <v>627</v>
      </c>
      <c r="D136" s="216">
        <v>9845208</v>
      </c>
      <c r="E136" s="217">
        <v>1566680</v>
      </c>
      <c r="F136" s="218">
        <v>34774</v>
      </c>
      <c r="G136" s="218">
        <v>25061</v>
      </c>
      <c r="H136" s="212">
        <f t="shared" ca="1" si="4"/>
        <v>55</v>
      </c>
      <c r="I136" s="219">
        <f t="shared" si="5"/>
        <v>23500200</v>
      </c>
      <c r="J136" s="239"/>
      <c r="K136" s="240"/>
    </row>
    <row r="137" spans="2:11" s="210" customFormat="1" ht="22" customHeight="1" x14ac:dyDescent="0.15">
      <c r="B137" s="231">
        <v>132</v>
      </c>
      <c r="C137" s="216" t="s">
        <v>628</v>
      </c>
      <c r="D137" s="216">
        <v>10166037</v>
      </c>
      <c r="E137" s="217">
        <v>1491500</v>
      </c>
      <c r="F137" s="218">
        <v>37552</v>
      </c>
      <c r="G137" s="218">
        <v>21971</v>
      </c>
      <c r="H137" s="212">
        <f t="shared" ca="1" si="4"/>
        <v>63</v>
      </c>
      <c r="I137" s="219">
        <f t="shared" si="5"/>
        <v>22372500</v>
      </c>
      <c r="J137" s="239"/>
      <c r="K137" s="240"/>
    </row>
    <row r="138" spans="2:11" s="210" customFormat="1" ht="22" customHeight="1" x14ac:dyDescent="0.15">
      <c r="B138" s="231">
        <v>133</v>
      </c>
      <c r="C138" s="216" t="s">
        <v>629</v>
      </c>
      <c r="D138" s="216">
        <v>25163969</v>
      </c>
      <c r="E138" s="217">
        <v>2448811</v>
      </c>
      <c r="F138" s="218">
        <v>35629</v>
      </c>
      <c r="G138" s="218">
        <v>24844</v>
      </c>
      <c r="H138" s="212">
        <f t="shared" ca="1" si="4"/>
        <v>56</v>
      </c>
      <c r="I138" s="219">
        <f t="shared" si="5"/>
        <v>36732165</v>
      </c>
      <c r="J138" s="239"/>
      <c r="K138" s="240"/>
    </row>
    <row r="139" spans="2:11" s="210" customFormat="1" ht="22" customHeight="1" x14ac:dyDescent="0.15">
      <c r="B139" s="231">
        <v>134</v>
      </c>
      <c r="C139" s="216" t="s">
        <v>630</v>
      </c>
      <c r="D139" s="216">
        <v>75038135</v>
      </c>
      <c r="E139" s="217">
        <v>1491500</v>
      </c>
      <c r="F139" s="218">
        <v>34669</v>
      </c>
      <c r="G139" s="218">
        <v>25190</v>
      </c>
      <c r="H139" s="212">
        <f t="shared" ca="1" si="4"/>
        <v>55</v>
      </c>
      <c r="I139" s="219">
        <f t="shared" si="5"/>
        <v>22372500</v>
      </c>
      <c r="J139" s="239"/>
      <c r="K139" s="240"/>
    </row>
    <row r="140" spans="2:11" s="210" customFormat="1" ht="22" customHeight="1" x14ac:dyDescent="0.15">
      <c r="B140" s="231">
        <v>135</v>
      </c>
      <c r="C140" s="216" t="s">
        <v>631</v>
      </c>
      <c r="D140" s="216">
        <v>1038627188</v>
      </c>
      <c r="E140" s="217">
        <v>1491500</v>
      </c>
      <c r="F140" s="218">
        <v>43727</v>
      </c>
      <c r="G140" s="218">
        <v>35125</v>
      </c>
      <c r="H140" s="212">
        <f t="shared" ca="1" si="4"/>
        <v>27</v>
      </c>
      <c r="I140" s="219">
        <f t="shared" si="5"/>
        <v>22372500</v>
      </c>
      <c r="J140" s="239"/>
      <c r="K140" s="240"/>
    </row>
    <row r="141" spans="2:11" s="210" customFormat="1" ht="22" customHeight="1" x14ac:dyDescent="0.15">
      <c r="B141" s="231">
        <v>136</v>
      </c>
      <c r="C141" s="216" t="s">
        <v>632</v>
      </c>
      <c r="D141" s="216">
        <v>75031747</v>
      </c>
      <c r="E141" s="217">
        <v>1491500</v>
      </c>
      <c r="F141" s="218">
        <v>33144</v>
      </c>
      <c r="G141" s="218">
        <v>24115</v>
      </c>
      <c r="H141" s="212">
        <f t="shared" ca="1" si="4"/>
        <v>58</v>
      </c>
      <c r="I141" s="219">
        <f t="shared" si="5"/>
        <v>22372500</v>
      </c>
      <c r="J141" s="239"/>
      <c r="K141" s="240"/>
    </row>
    <row r="142" spans="2:11" s="210" customFormat="1" ht="22" customHeight="1" x14ac:dyDescent="0.15">
      <c r="B142" s="231">
        <v>137</v>
      </c>
      <c r="C142" s="216" t="s">
        <v>633</v>
      </c>
      <c r="D142" s="216">
        <v>6283844</v>
      </c>
      <c r="E142" s="217">
        <v>1491500</v>
      </c>
      <c r="F142" s="218">
        <v>42662</v>
      </c>
      <c r="G142" s="218">
        <v>25781</v>
      </c>
      <c r="H142" s="212">
        <f t="shared" ca="1" si="4"/>
        <v>53</v>
      </c>
      <c r="I142" s="219">
        <f t="shared" si="5"/>
        <v>22372500</v>
      </c>
      <c r="J142" s="239"/>
      <c r="K142" s="240"/>
    </row>
    <row r="143" spans="2:11" s="210" customFormat="1" ht="22" customHeight="1" x14ac:dyDescent="0.15">
      <c r="B143" s="231">
        <v>138</v>
      </c>
      <c r="C143" s="216" t="s">
        <v>634</v>
      </c>
      <c r="D143" s="216">
        <v>24328915</v>
      </c>
      <c r="E143" s="217">
        <v>1491500</v>
      </c>
      <c r="F143" s="218">
        <v>33329</v>
      </c>
      <c r="G143" s="218">
        <v>20534</v>
      </c>
      <c r="H143" s="212">
        <f t="shared" ca="1" si="4"/>
        <v>67</v>
      </c>
      <c r="I143" s="219">
        <f t="shared" si="5"/>
        <v>22372500</v>
      </c>
      <c r="J143" s="239"/>
      <c r="K143" s="240"/>
    </row>
    <row r="144" spans="2:11" s="210" customFormat="1" ht="22" customHeight="1" x14ac:dyDescent="0.15">
      <c r="B144" s="231">
        <v>139</v>
      </c>
      <c r="C144" s="216" t="s">
        <v>635</v>
      </c>
      <c r="D144" s="216">
        <v>15958701</v>
      </c>
      <c r="E144" s="217">
        <v>1661930</v>
      </c>
      <c r="F144" s="218">
        <v>34501</v>
      </c>
      <c r="G144" s="218">
        <v>24896</v>
      </c>
      <c r="H144" s="212">
        <f t="shared" ca="1" si="4"/>
        <v>55</v>
      </c>
      <c r="I144" s="219">
        <f t="shared" si="5"/>
        <v>24928950</v>
      </c>
      <c r="J144" s="239"/>
      <c r="K144" s="240"/>
    </row>
    <row r="145" spans="2:11" s="210" customFormat="1" ht="22" customHeight="1" x14ac:dyDescent="0.15">
      <c r="B145" s="231">
        <v>140</v>
      </c>
      <c r="C145" s="216" t="s">
        <v>636</v>
      </c>
      <c r="D145" s="216">
        <v>10174186</v>
      </c>
      <c r="E145" s="217">
        <v>1636350</v>
      </c>
      <c r="F145" s="218">
        <v>37552</v>
      </c>
      <c r="G145" s="218">
        <v>24416</v>
      </c>
      <c r="H145" s="212">
        <f t="shared" ca="1" si="4"/>
        <v>57</v>
      </c>
      <c r="I145" s="219">
        <f t="shared" si="5"/>
        <v>24545250</v>
      </c>
      <c r="J145" s="239"/>
      <c r="K145" s="240"/>
    </row>
    <row r="146" spans="2:11" s="210" customFormat="1" ht="22" customHeight="1" x14ac:dyDescent="0.15">
      <c r="B146" s="231">
        <v>141</v>
      </c>
      <c r="C146" s="216" t="s">
        <v>637</v>
      </c>
      <c r="D146" s="216">
        <v>4347394</v>
      </c>
      <c r="E146" s="217">
        <v>1764310</v>
      </c>
      <c r="F146" s="218">
        <v>33893</v>
      </c>
      <c r="G146" s="218">
        <v>22238</v>
      </c>
      <c r="H146" s="212">
        <f t="shared" ca="1" si="4"/>
        <v>63</v>
      </c>
      <c r="I146" s="219">
        <f t="shared" si="5"/>
        <v>26464650</v>
      </c>
      <c r="J146" s="239"/>
      <c r="K146" s="240"/>
    </row>
    <row r="147" spans="2:11" s="210" customFormat="1" ht="22" customHeight="1" x14ac:dyDescent="0.15">
      <c r="B147" s="231">
        <v>142</v>
      </c>
      <c r="C147" s="216" t="s">
        <v>638</v>
      </c>
      <c r="D147" s="216">
        <v>1053837622</v>
      </c>
      <c r="E147" s="217">
        <v>2448811</v>
      </c>
      <c r="F147" s="218">
        <v>43587</v>
      </c>
      <c r="G147" s="218">
        <v>34594</v>
      </c>
      <c r="H147" s="212">
        <f t="shared" ca="1" si="4"/>
        <v>29</v>
      </c>
      <c r="I147" s="219">
        <f t="shared" si="5"/>
        <v>36732165</v>
      </c>
      <c r="J147" s="239"/>
      <c r="K147" s="240"/>
    </row>
    <row r="148" spans="2:11" s="210" customFormat="1" ht="22" customHeight="1" x14ac:dyDescent="0.15">
      <c r="B148" s="231">
        <v>143</v>
      </c>
      <c r="C148" s="216" t="s">
        <v>639</v>
      </c>
      <c r="D148" s="216">
        <v>15990082</v>
      </c>
      <c r="E148" s="217">
        <v>2610529</v>
      </c>
      <c r="F148" s="218">
        <v>42612</v>
      </c>
      <c r="G148" s="218">
        <v>28072</v>
      </c>
      <c r="H148" s="212">
        <f t="shared" ca="1" si="4"/>
        <v>47</v>
      </c>
      <c r="I148" s="219">
        <f t="shared" si="5"/>
        <v>39157935</v>
      </c>
      <c r="J148" s="239"/>
      <c r="K148" s="240"/>
    </row>
    <row r="149" spans="2:11" s="210" customFormat="1" ht="22" customHeight="1" x14ac:dyDescent="0.15">
      <c r="B149" s="231">
        <v>144</v>
      </c>
      <c r="C149" s="216" t="s">
        <v>640</v>
      </c>
      <c r="D149" s="216">
        <v>75000846</v>
      </c>
      <c r="E149" s="217">
        <v>1491500</v>
      </c>
      <c r="F149" s="218">
        <v>40225</v>
      </c>
      <c r="G149" s="218">
        <v>23623</v>
      </c>
      <c r="H149" s="212">
        <f t="shared" ca="1" si="4"/>
        <v>59</v>
      </c>
      <c r="I149" s="219">
        <f t="shared" si="5"/>
        <v>22372500</v>
      </c>
      <c r="J149" s="239"/>
      <c r="K149" s="240"/>
    </row>
    <row r="150" spans="2:11" s="210" customFormat="1" ht="22" customHeight="1" x14ac:dyDescent="0.15">
      <c r="B150" s="231">
        <v>145</v>
      </c>
      <c r="C150" s="216" t="s">
        <v>641</v>
      </c>
      <c r="D150" s="216">
        <v>10164022</v>
      </c>
      <c r="E150" s="217">
        <v>1491500</v>
      </c>
      <c r="F150" s="218">
        <v>34151</v>
      </c>
      <c r="G150" s="218">
        <v>21449</v>
      </c>
      <c r="H150" s="212">
        <f t="shared" ca="1" si="4"/>
        <v>65</v>
      </c>
      <c r="I150" s="219">
        <f t="shared" si="5"/>
        <v>22372500</v>
      </c>
      <c r="J150" s="239"/>
      <c r="K150" s="240"/>
    </row>
    <row r="151" spans="2:11" s="210" customFormat="1" ht="22" customHeight="1" x14ac:dyDescent="0.15">
      <c r="B151" s="231">
        <v>146</v>
      </c>
      <c r="C151" s="216" t="s">
        <v>642</v>
      </c>
      <c r="D151" s="216">
        <v>4479606</v>
      </c>
      <c r="E151" s="217">
        <v>1491500</v>
      </c>
      <c r="F151" s="218">
        <v>35942</v>
      </c>
      <c r="G151" s="218">
        <v>23012</v>
      </c>
      <c r="H151" s="212">
        <f t="shared" ca="1" si="4"/>
        <v>61</v>
      </c>
      <c r="I151" s="219">
        <f t="shared" si="5"/>
        <v>22372500</v>
      </c>
      <c r="J151" s="239"/>
      <c r="K151" s="240"/>
    </row>
    <row r="152" spans="2:11" s="210" customFormat="1" ht="22" customHeight="1" x14ac:dyDescent="0.15">
      <c r="B152" s="231">
        <v>147</v>
      </c>
      <c r="C152" s="216" t="s">
        <v>643</v>
      </c>
      <c r="D152" s="216">
        <v>75055501</v>
      </c>
      <c r="E152" s="217">
        <v>1491500</v>
      </c>
      <c r="F152" s="218">
        <v>39498</v>
      </c>
      <c r="G152" s="218">
        <v>24652</v>
      </c>
      <c r="H152" s="212">
        <f t="shared" ca="1" si="4"/>
        <v>56</v>
      </c>
      <c r="I152" s="219">
        <f t="shared" si="5"/>
        <v>22372500</v>
      </c>
      <c r="J152" s="239"/>
      <c r="K152" s="240"/>
    </row>
    <row r="153" spans="2:11" s="210" customFormat="1" ht="22" customHeight="1" x14ac:dyDescent="0.15">
      <c r="B153" s="231">
        <v>148</v>
      </c>
      <c r="C153" s="216" t="s">
        <v>644</v>
      </c>
      <c r="D153" s="216">
        <v>16160379</v>
      </c>
      <c r="E153" s="217">
        <v>1566680</v>
      </c>
      <c r="F153" s="218">
        <v>32051</v>
      </c>
      <c r="G153" s="218">
        <v>23863</v>
      </c>
      <c r="H153" s="212">
        <f t="shared" ca="1" si="4"/>
        <v>58</v>
      </c>
      <c r="I153" s="219">
        <f t="shared" si="5"/>
        <v>23500200</v>
      </c>
      <c r="J153" s="239"/>
      <c r="K153" s="240"/>
    </row>
    <row r="154" spans="2:11" s="210" customFormat="1" ht="22" customHeight="1" x14ac:dyDescent="0.15">
      <c r="B154" s="231">
        <v>149</v>
      </c>
      <c r="C154" s="216" t="s">
        <v>645</v>
      </c>
      <c r="D154" s="216">
        <v>75032029</v>
      </c>
      <c r="E154" s="217">
        <v>2610529</v>
      </c>
      <c r="F154" s="218">
        <v>43648</v>
      </c>
      <c r="G154" s="218">
        <v>24575</v>
      </c>
      <c r="H154" s="212">
        <f t="shared" ca="1" si="4"/>
        <v>56</v>
      </c>
      <c r="I154" s="219">
        <f t="shared" si="5"/>
        <v>39157935</v>
      </c>
      <c r="J154" s="239"/>
      <c r="K154" s="240"/>
    </row>
    <row r="155" spans="2:11" s="210" customFormat="1" ht="22" customHeight="1" x14ac:dyDescent="0.15">
      <c r="B155" s="231">
        <v>150</v>
      </c>
      <c r="C155" s="216" t="s">
        <v>646</v>
      </c>
      <c r="D155" s="216">
        <v>25101329</v>
      </c>
      <c r="E155" s="217">
        <v>2610529</v>
      </c>
      <c r="F155" s="218">
        <v>43992</v>
      </c>
      <c r="G155" s="218">
        <v>27140</v>
      </c>
      <c r="H155" s="212">
        <f t="shared" ca="1" si="4"/>
        <v>49</v>
      </c>
      <c r="I155" s="219">
        <f t="shared" si="5"/>
        <v>39157935</v>
      </c>
      <c r="J155" s="239"/>
      <c r="K155" s="240"/>
    </row>
    <row r="156" spans="2:11" s="210" customFormat="1" ht="22" customHeight="1" x14ac:dyDescent="0.15">
      <c r="B156" s="231">
        <v>151</v>
      </c>
      <c r="C156" s="216" t="s">
        <v>647</v>
      </c>
      <c r="D156" s="216">
        <v>30317156</v>
      </c>
      <c r="E156" s="217">
        <v>4666836</v>
      </c>
      <c r="F156" s="218">
        <v>41988</v>
      </c>
      <c r="G156" s="218">
        <v>25269</v>
      </c>
      <c r="H156" s="212">
        <f t="shared" ca="1" si="4"/>
        <v>54</v>
      </c>
      <c r="I156" s="219">
        <f t="shared" si="5"/>
        <v>70002540</v>
      </c>
      <c r="J156" s="239"/>
      <c r="K156" s="240"/>
    </row>
    <row r="157" spans="2:11" s="210" customFormat="1" ht="22" customHeight="1" x14ac:dyDescent="0.15">
      <c r="B157" s="231">
        <v>152</v>
      </c>
      <c r="C157" s="216" t="s">
        <v>648</v>
      </c>
      <c r="D157" s="216">
        <v>75050989</v>
      </c>
      <c r="E157" s="217">
        <v>1491500</v>
      </c>
      <c r="F157" s="218">
        <v>43153</v>
      </c>
      <c r="G157" s="218">
        <v>29583</v>
      </c>
      <c r="H157" s="212">
        <f t="shared" ca="1" si="4"/>
        <v>43</v>
      </c>
      <c r="I157" s="219">
        <f t="shared" si="5"/>
        <v>22372500</v>
      </c>
      <c r="J157" s="239"/>
      <c r="K157" s="240"/>
    </row>
    <row r="158" spans="2:11" s="210" customFormat="1" ht="22" customHeight="1" x14ac:dyDescent="0.15">
      <c r="B158" s="231">
        <v>153</v>
      </c>
      <c r="C158" s="216" t="s">
        <v>649</v>
      </c>
      <c r="D158" s="216">
        <v>30353452</v>
      </c>
      <c r="E158" s="217">
        <v>4373680</v>
      </c>
      <c r="F158" s="218">
        <v>33987</v>
      </c>
      <c r="G158" s="218">
        <v>26034</v>
      </c>
      <c r="H158" s="212">
        <f t="shared" ca="1" si="4"/>
        <v>52</v>
      </c>
      <c r="I158" s="219">
        <f t="shared" si="5"/>
        <v>65605200</v>
      </c>
      <c r="J158" s="239"/>
      <c r="K158" s="240"/>
    </row>
    <row r="159" spans="2:11" s="210" customFormat="1" ht="22" customHeight="1" x14ac:dyDescent="0.15">
      <c r="B159" s="231">
        <v>154</v>
      </c>
      <c r="C159" s="216" t="s">
        <v>650</v>
      </c>
      <c r="D159" s="216">
        <v>1054919751</v>
      </c>
      <c r="E159" s="217">
        <v>3020742</v>
      </c>
      <c r="F159" s="218">
        <v>42080</v>
      </c>
      <c r="G159" s="218">
        <v>32822</v>
      </c>
      <c r="H159" s="212">
        <f t="shared" ca="1" si="4"/>
        <v>34</v>
      </c>
      <c r="I159" s="219">
        <f t="shared" si="5"/>
        <v>45311130</v>
      </c>
      <c r="J159" s="239"/>
      <c r="K159" s="240"/>
    </row>
    <row r="160" spans="2:11" s="210" customFormat="1" ht="22" customHeight="1" x14ac:dyDescent="0.15">
      <c r="B160" s="231">
        <v>155</v>
      </c>
      <c r="C160" s="216" t="s">
        <v>651</v>
      </c>
      <c r="D160" s="216">
        <v>10166138</v>
      </c>
      <c r="E160" s="217">
        <v>1491500</v>
      </c>
      <c r="F160" s="218">
        <v>33331</v>
      </c>
      <c r="G160" s="218">
        <v>21521</v>
      </c>
      <c r="H160" s="212">
        <f t="shared" ca="1" si="4"/>
        <v>65</v>
      </c>
      <c r="I160" s="219">
        <f t="shared" si="5"/>
        <v>22372500</v>
      </c>
      <c r="J160" s="239"/>
      <c r="K160" s="240"/>
    </row>
    <row r="161" spans="2:11" s="210" customFormat="1" ht="22" customHeight="1" x14ac:dyDescent="0.15">
      <c r="B161" s="231">
        <v>156</v>
      </c>
      <c r="C161" s="216" t="s">
        <v>652</v>
      </c>
      <c r="D161" s="216">
        <v>15902648</v>
      </c>
      <c r="E161" s="217">
        <v>1491500</v>
      </c>
      <c r="F161" s="218">
        <v>32824</v>
      </c>
      <c r="G161" s="218">
        <v>22185</v>
      </c>
      <c r="H161" s="212">
        <f t="shared" ca="1" si="4"/>
        <v>63</v>
      </c>
      <c r="I161" s="219">
        <f t="shared" si="5"/>
        <v>22372500</v>
      </c>
      <c r="J161" s="239"/>
      <c r="K161" s="240"/>
    </row>
    <row r="162" spans="2:11" s="210" customFormat="1" ht="22" customHeight="1" x14ac:dyDescent="0.15">
      <c r="B162" s="231">
        <v>157</v>
      </c>
      <c r="C162" s="216" t="s">
        <v>653</v>
      </c>
      <c r="D162" s="216">
        <v>4385726</v>
      </c>
      <c r="E162" s="217">
        <v>1566680</v>
      </c>
      <c r="F162" s="218">
        <v>32325</v>
      </c>
      <c r="G162" s="218">
        <v>25630</v>
      </c>
      <c r="H162" s="212">
        <f t="shared" ca="1" si="4"/>
        <v>53</v>
      </c>
      <c r="I162" s="219">
        <f t="shared" si="5"/>
        <v>23500200</v>
      </c>
      <c r="J162" s="239"/>
      <c r="K162" s="240"/>
    </row>
    <row r="163" spans="2:11" s="210" customFormat="1" ht="22" customHeight="1" x14ac:dyDescent="0.15">
      <c r="B163" s="231">
        <v>158</v>
      </c>
      <c r="C163" s="216" t="s">
        <v>654</v>
      </c>
      <c r="D163" s="216">
        <v>9921122</v>
      </c>
      <c r="E163" s="217">
        <v>1491500</v>
      </c>
      <c r="F163" s="218">
        <v>35131</v>
      </c>
      <c r="G163" s="218">
        <v>24565</v>
      </c>
      <c r="H163" s="212">
        <f t="shared" ca="1" si="4"/>
        <v>56</v>
      </c>
      <c r="I163" s="219">
        <f t="shared" si="5"/>
        <v>22372500</v>
      </c>
      <c r="J163" s="239"/>
      <c r="K163" s="240"/>
    </row>
    <row r="164" spans="2:11" s="210" customFormat="1" ht="22" customHeight="1" x14ac:dyDescent="0.15">
      <c r="B164" s="231">
        <v>159</v>
      </c>
      <c r="C164" s="216" t="s">
        <v>655</v>
      </c>
      <c r="D164" s="216">
        <v>18511178</v>
      </c>
      <c r="E164" s="217">
        <v>1491500</v>
      </c>
      <c r="F164" s="218">
        <v>38736</v>
      </c>
      <c r="G164" s="218">
        <v>26954</v>
      </c>
      <c r="H164" s="212">
        <f t="shared" ca="1" si="4"/>
        <v>50</v>
      </c>
      <c r="I164" s="219">
        <f t="shared" si="5"/>
        <v>22372500</v>
      </c>
      <c r="J164" s="239"/>
      <c r="K164" s="240"/>
    </row>
    <row r="165" spans="2:11" s="210" customFormat="1" ht="22" customHeight="1" x14ac:dyDescent="0.15">
      <c r="B165" s="231">
        <v>160</v>
      </c>
      <c r="C165" s="216" t="s">
        <v>656</v>
      </c>
      <c r="D165" s="216">
        <v>4551898</v>
      </c>
      <c r="E165" s="217">
        <v>1566680</v>
      </c>
      <c r="F165" s="218">
        <v>31904</v>
      </c>
      <c r="G165" s="218">
        <v>22541</v>
      </c>
      <c r="H165" s="212">
        <f t="shared" ca="1" si="4"/>
        <v>62</v>
      </c>
      <c r="I165" s="219">
        <f t="shared" si="5"/>
        <v>23500200</v>
      </c>
      <c r="J165" s="239"/>
      <c r="K165" s="240"/>
    </row>
    <row r="166" spans="2:11" s="210" customFormat="1" ht="22" customHeight="1" x14ac:dyDescent="0.15">
      <c r="B166" s="231">
        <v>161</v>
      </c>
      <c r="C166" s="216" t="s">
        <v>657</v>
      </c>
      <c r="D166" s="216">
        <v>9696458</v>
      </c>
      <c r="E166" s="217">
        <v>1661930</v>
      </c>
      <c r="F166" s="218">
        <v>41652</v>
      </c>
      <c r="G166" s="218">
        <v>29258</v>
      </c>
      <c r="H166" s="212">
        <f t="shared" ca="1" si="4"/>
        <v>43</v>
      </c>
      <c r="I166" s="219">
        <f t="shared" si="5"/>
        <v>24928950</v>
      </c>
      <c r="J166" s="239"/>
      <c r="K166" s="240"/>
    </row>
    <row r="167" spans="2:11" s="210" customFormat="1" ht="22" customHeight="1" x14ac:dyDescent="0.15">
      <c r="B167" s="231">
        <v>162</v>
      </c>
      <c r="C167" s="216" t="s">
        <v>658</v>
      </c>
      <c r="D167" s="216">
        <v>1002944222</v>
      </c>
      <c r="E167" s="217">
        <v>1826240</v>
      </c>
      <c r="F167" s="218">
        <v>43735</v>
      </c>
      <c r="G167" s="218">
        <v>34271</v>
      </c>
      <c r="H167" s="212">
        <f t="shared" ca="1" si="4"/>
        <v>30</v>
      </c>
      <c r="I167" s="219">
        <f t="shared" si="5"/>
        <v>27393600</v>
      </c>
      <c r="J167" s="239"/>
      <c r="K167" s="240"/>
    </row>
    <row r="168" spans="2:11" s="210" customFormat="1" ht="22" customHeight="1" x14ac:dyDescent="0.15">
      <c r="B168" s="231">
        <v>163</v>
      </c>
      <c r="C168" s="216" t="s">
        <v>659</v>
      </c>
      <c r="D168" s="216">
        <v>75038218</v>
      </c>
      <c r="E168" s="217">
        <v>1661930</v>
      </c>
      <c r="F168" s="218">
        <v>32813</v>
      </c>
      <c r="G168" s="218">
        <v>25222</v>
      </c>
      <c r="H168" s="212">
        <f t="shared" ca="1" si="4"/>
        <v>55</v>
      </c>
      <c r="I168" s="219">
        <f t="shared" si="5"/>
        <v>24928950</v>
      </c>
      <c r="J168" s="239"/>
      <c r="K168" s="240"/>
    </row>
    <row r="169" spans="2:11" s="210" customFormat="1" ht="22" customHeight="1" x14ac:dyDescent="0.15">
      <c r="B169" s="231">
        <v>164</v>
      </c>
      <c r="C169" s="216" t="s">
        <v>660</v>
      </c>
      <c r="D169" s="216">
        <v>16110725</v>
      </c>
      <c r="E169" s="217">
        <v>1566680</v>
      </c>
      <c r="F169" s="218">
        <v>32127</v>
      </c>
      <c r="G169" s="218">
        <v>23298</v>
      </c>
      <c r="H169" s="212">
        <f t="shared" ca="1" si="4"/>
        <v>60</v>
      </c>
      <c r="I169" s="219">
        <f t="shared" si="5"/>
        <v>23500200</v>
      </c>
      <c r="J169" s="239"/>
      <c r="K169" s="240"/>
    </row>
    <row r="170" spans="2:11" s="210" customFormat="1" ht="22" customHeight="1" x14ac:dyDescent="0.15">
      <c r="B170" s="231">
        <v>165</v>
      </c>
      <c r="C170" s="216" t="s">
        <v>661</v>
      </c>
      <c r="D170" s="216">
        <v>4472363</v>
      </c>
      <c r="E170" s="217">
        <v>1491500</v>
      </c>
      <c r="F170" s="218">
        <v>43376</v>
      </c>
      <c r="G170" s="218">
        <v>29640</v>
      </c>
      <c r="H170" s="212">
        <f t="shared" ca="1" si="4"/>
        <v>42</v>
      </c>
      <c r="I170" s="219">
        <f t="shared" si="5"/>
        <v>22372500</v>
      </c>
      <c r="J170" s="239"/>
      <c r="K170" s="240"/>
    </row>
    <row r="171" spans="2:11" s="210" customFormat="1" ht="22" customHeight="1" x14ac:dyDescent="0.15">
      <c r="B171" s="231">
        <v>166</v>
      </c>
      <c r="C171" s="216" t="s">
        <v>662</v>
      </c>
      <c r="D171" s="216">
        <v>24366758</v>
      </c>
      <c r="E171" s="217">
        <v>1826240</v>
      </c>
      <c r="F171" s="218">
        <v>34366</v>
      </c>
      <c r="G171" s="218">
        <v>24520</v>
      </c>
      <c r="H171" s="212">
        <f t="shared" ca="1" si="4"/>
        <v>56</v>
      </c>
      <c r="I171" s="219">
        <f t="shared" si="5"/>
        <v>27393600</v>
      </c>
      <c r="J171" s="239"/>
      <c r="K171" s="240"/>
    </row>
    <row r="172" spans="2:11" s="210" customFormat="1" ht="22" customHeight="1" x14ac:dyDescent="0.15">
      <c r="B172" s="231">
        <v>167</v>
      </c>
      <c r="C172" s="216" t="s">
        <v>663</v>
      </c>
      <c r="D172" s="216">
        <v>1056301890</v>
      </c>
      <c r="E172" s="217">
        <v>1566680</v>
      </c>
      <c r="F172" s="218">
        <v>42877</v>
      </c>
      <c r="G172" s="218">
        <v>33031</v>
      </c>
      <c r="H172" s="212">
        <f t="shared" ca="1" si="4"/>
        <v>33</v>
      </c>
      <c r="I172" s="219">
        <f t="shared" si="5"/>
        <v>23500200</v>
      </c>
      <c r="J172" s="239"/>
      <c r="K172" s="240"/>
    </row>
    <row r="173" spans="2:11" s="210" customFormat="1" ht="22" customHeight="1" x14ac:dyDescent="0.15">
      <c r="B173" s="231">
        <v>168</v>
      </c>
      <c r="C173" s="216" t="s">
        <v>664</v>
      </c>
      <c r="D173" s="216">
        <v>4356571</v>
      </c>
      <c r="E173" s="217">
        <v>2761750</v>
      </c>
      <c r="F173" s="218">
        <v>31686</v>
      </c>
      <c r="G173" s="218">
        <v>21536</v>
      </c>
      <c r="H173" s="212">
        <f t="shared" ca="1" si="4"/>
        <v>65</v>
      </c>
      <c r="I173" s="219">
        <f t="shared" si="5"/>
        <v>41426250</v>
      </c>
      <c r="J173" s="239"/>
      <c r="K173" s="240"/>
    </row>
    <row r="174" spans="2:11" s="210" customFormat="1" ht="22" customHeight="1" x14ac:dyDescent="0.15">
      <c r="B174" s="231">
        <v>169</v>
      </c>
      <c r="C174" s="216" t="s">
        <v>665</v>
      </c>
      <c r="D174" s="216">
        <v>9845393</v>
      </c>
      <c r="E174" s="217">
        <v>3654250</v>
      </c>
      <c r="F174" s="218">
        <v>34004</v>
      </c>
      <c r="G174" s="218">
        <v>25637</v>
      </c>
      <c r="H174" s="212">
        <f t="shared" ca="1" si="4"/>
        <v>53</v>
      </c>
      <c r="I174" s="219">
        <f t="shared" si="5"/>
        <v>54813750</v>
      </c>
      <c r="J174" s="239"/>
      <c r="K174" s="240"/>
    </row>
    <row r="175" spans="2:11" s="210" customFormat="1" ht="22" customHeight="1" x14ac:dyDescent="0.15">
      <c r="B175" s="231">
        <v>170</v>
      </c>
      <c r="C175" s="216" t="s">
        <v>666</v>
      </c>
      <c r="D175" s="216">
        <v>4419386</v>
      </c>
      <c r="E175" s="217">
        <v>2448811</v>
      </c>
      <c r="F175" s="218">
        <v>43710</v>
      </c>
      <c r="G175" s="218">
        <v>22731</v>
      </c>
      <c r="H175" s="212">
        <f t="shared" ca="1" si="4"/>
        <v>61</v>
      </c>
      <c r="I175" s="219">
        <f t="shared" si="5"/>
        <v>36732165</v>
      </c>
      <c r="J175" s="239"/>
      <c r="K175" s="240"/>
    </row>
    <row r="176" spans="2:11" s="210" customFormat="1" ht="22" customHeight="1" x14ac:dyDescent="0.15">
      <c r="B176" s="231">
        <v>171</v>
      </c>
      <c r="C176" s="216" t="s">
        <v>667</v>
      </c>
      <c r="D176" s="216">
        <v>1053793841</v>
      </c>
      <c r="E176" s="217">
        <v>2448811</v>
      </c>
      <c r="F176" s="218">
        <v>43486</v>
      </c>
      <c r="G176" s="218">
        <v>29987</v>
      </c>
      <c r="H176" s="212">
        <f t="shared" ca="1" si="4"/>
        <v>42</v>
      </c>
      <c r="I176" s="219">
        <f t="shared" si="5"/>
        <v>36732165</v>
      </c>
      <c r="J176" s="239"/>
      <c r="K176" s="240"/>
    </row>
    <row r="177" spans="2:11" s="210" customFormat="1" ht="22" customHeight="1" x14ac:dyDescent="0.15">
      <c r="B177" s="231">
        <v>172</v>
      </c>
      <c r="C177" s="216" t="s">
        <v>668</v>
      </c>
      <c r="D177" s="216">
        <v>4484243</v>
      </c>
      <c r="E177" s="217">
        <v>1826240</v>
      </c>
      <c r="F177" s="218">
        <v>29312</v>
      </c>
      <c r="G177" s="218">
        <v>21773</v>
      </c>
      <c r="H177" s="212">
        <f t="shared" ca="1" si="4"/>
        <v>64</v>
      </c>
      <c r="I177" s="219">
        <f t="shared" si="5"/>
        <v>27393600</v>
      </c>
      <c r="J177" s="239"/>
      <c r="K177" s="240"/>
    </row>
    <row r="178" spans="2:11" s="210" customFormat="1" ht="22" customHeight="1" x14ac:dyDescent="0.15">
      <c r="B178" s="231">
        <v>173</v>
      </c>
      <c r="C178" s="216" t="s">
        <v>669</v>
      </c>
      <c r="D178" s="216">
        <v>10167930</v>
      </c>
      <c r="E178" s="217">
        <v>1764310</v>
      </c>
      <c r="F178" s="218">
        <v>30072</v>
      </c>
      <c r="G178" s="218">
        <v>22662</v>
      </c>
      <c r="H178" s="212">
        <f t="shared" ca="1" si="4"/>
        <v>62</v>
      </c>
      <c r="I178" s="219">
        <f t="shared" si="5"/>
        <v>26464650</v>
      </c>
      <c r="J178" s="239"/>
      <c r="K178" s="240"/>
    </row>
    <row r="179" spans="2:11" s="210" customFormat="1" ht="22" customHeight="1" x14ac:dyDescent="0.15">
      <c r="B179" s="231">
        <v>174</v>
      </c>
      <c r="C179" s="216" t="s">
        <v>670</v>
      </c>
      <c r="D179" s="216">
        <v>24780258</v>
      </c>
      <c r="E179" s="217">
        <v>1826240</v>
      </c>
      <c r="F179" s="218">
        <v>40242</v>
      </c>
      <c r="G179" s="218">
        <v>26193</v>
      </c>
      <c r="H179" s="212">
        <f t="shared" ca="1" si="4"/>
        <v>52</v>
      </c>
      <c r="I179" s="219">
        <f t="shared" si="5"/>
        <v>27393600</v>
      </c>
      <c r="J179" s="239"/>
      <c r="K179" s="240"/>
    </row>
    <row r="180" spans="2:11" s="210" customFormat="1" ht="22" customHeight="1" x14ac:dyDescent="0.15">
      <c r="B180" s="231">
        <v>175</v>
      </c>
      <c r="C180" s="216" t="s">
        <v>671</v>
      </c>
      <c r="D180" s="216">
        <v>4546643</v>
      </c>
      <c r="E180" s="217">
        <v>2610529</v>
      </c>
      <c r="F180" s="218">
        <v>42080</v>
      </c>
      <c r="G180" s="218">
        <v>29692</v>
      </c>
      <c r="H180" s="212">
        <f t="shared" ca="1" si="4"/>
        <v>42</v>
      </c>
      <c r="I180" s="219">
        <f t="shared" si="5"/>
        <v>39157935</v>
      </c>
      <c r="J180" s="239"/>
      <c r="K180" s="240"/>
    </row>
    <row r="181" spans="2:11" s="210" customFormat="1" ht="22" customHeight="1" x14ac:dyDescent="0.15">
      <c r="B181" s="231">
        <v>176</v>
      </c>
      <c r="C181" s="216" t="s">
        <v>672</v>
      </c>
      <c r="D181" s="216">
        <v>10261793</v>
      </c>
      <c r="E181" s="217">
        <v>2022154</v>
      </c>
      <c r="F181" s="218">
        <v>39904</v>
      </c>
      <c r="G181" s="218">
        <v>23249</v>
      </c>
      <c r="H181" s="212">
        <f t="shared" ca="1" si="4"/>
        <v>60</v>
      </c>
      <c r="I181" s="219">
        <f t="shared" si="5"/>
        <v>30332310</v>
      </c>
      <c r="J181" s="239"/>
      <c r="K181" s="240"/>
    </row>
    <row r="182" spans="2:11" s="210" customFormat="1" ht="22" customHeight="1" x14ac:dyDescent="0.15">
      <c r="B182" s="231">
        <v>177</v>
      </c>
      <c r="C182" s="216" t="s">
        <v>673</v>
      </c>
      <c r="D182" s="216">
        <v>1057759168</v>
      </c>
      <c r="E182" s="217">
        <v>1764310</v>
      </c>
      <c r="F182" s="218">
        <v>43802</v>
      </c>
      <c r="G182" s="218">
        <v>35190</v>
      </c>
      <c r="H182" s="212">
        <f t="shared" ca="1" si="4"/>
        <v>27</v>
      </c>
      <c r="I182" s="219">
        <f t="shared" si="5"/>
        <v>26464650</v>
      </c>
      <c r="J182" s="239"/>
      <c r="K182" s="240"/>
    </row>
    <row r="183" spans="2:11" s="210" customFormat="1" ht="22" customHeight="1" x14ac:dyDescent="0.15">
      <c r="B183" s="231">
        <v>178</v>
      </c>
      <c r="C183" s="216" t="s">
        <v>674</v>
      </c>
      <c r="D183" s="216">
        <v>19299148</v>
      </c>
      <c r="E183" s="217">
        <v>1491500</v>
      </c>
      <c r="F183" s="218">
        <v>37565</v>
      </c>
      <c r="G183" s="218">
        <v>20137</v>
      </c>
      <c r="H183" s="212">
        <f t="shared" ca="1" si="4"/>
        <v>68</v>
      </c>
      <c r="I183" s="219">
        <f t="shared" si="5"/>
        <v>22372500</v>
      </c>
      <c r="J183" s="239"/>
      <c r="K183" s="240"/>
    </row>
    <row r="184" spans="2:11" s="210" customFormat="1" ht="22" customHeight="1" x14ac:dyDescent="0.15">
      <c r="B184" s="231">
        <v>179</v>
      </c>
      <c r="C184" s="216" t="s">
        <v>675</v>
      </c>
      <c r="D184" s="216">
        <v>4471798</v>
      </c>
      <c r="E184" s="217">
        <v>1661930</v>
      </c>
      <c r="F184" s="218">
        <v>32813</v>
      </c>
      <c r="G184" s="218">
        <v>22614</v>
      </c>
      <c r="H184" s="212">
        <f t="shared" ca="1" si="4"/>
        <v>62</v>
      </c>
      <c r="I184" s="219">
        <f t="shared" si="5"/>
        <v>24928950</v>
      </c>
      <c r="J184" s="239"/>
      <c r="K184" s="240"/>
    </row>
    <row r="185" spans="2:11" s="210" customFormat="1" ht="22" customHeight="1" x14ac:dyDescent="0.15">
      <c r="B185" s="231">
        <v>180</v>
      </c>
      <c r="C185" s="216" t="s">
        <v>676</v>
      </c>
      <c r="D185" s="216">
        <v>75001562</v>
      </c>
      <c r="E185" s="217">
        <v>1491500</v>
      </c>
      <c r="F185" s="218">
        <v>40210</v>
      </c>
      <c r="G185" s="218">
        <v>24823</v>
      </c>
      <c r="H185" s="212">
        <f t="shared" ca="1" si="4"/>
        <v>56</v>
      </c>
      <c r="I185" s="219">
        <f t="shared" si="5"/>
        <v>22372500</v>
      </c>
      <c r="J185" s="239"/>
      <c r="K185" s="240"/>
    </row>
    <row r="186" spans="2:11" s="210" customFormat="1" ht="22" customHeight="1" x14ac:dyDescent="0.15">
      <c r="B186" s="231">
        <v>181</v>
      </c>
      <c r="C186" s="216" t="s">
        <v>677</v>
      </c>
      <c r="D186" s="216">
        <v>15925998</v>
      </c>
      <c r="E186" s="217">
        <v>1661930</v>
      </c>
      <c r="F186" s="218">
        <v>31803</v>
      </c>
      <c r="G186" s="218">
        <v>21989</v>
      </c>
      <c r="H186" s="212">
        <f t="shared" ca="1" si="4"/>
        <v>63</v>
      </c>
      <c r="I186" s="219">
        <f t="shared" si="5"/>
        <v>24928950</v>
      </c>
      <c r="J186" s="239"/>
      <c r="K186" s="240"/>
    </row>
    <row r="187" spans="2:11" s="210" customFormat="1" ht="22" customHeight="1" x14ac:dyDescent="0.15">
      <c r="B187" s="231">
        <v>182</v>
      </c>
      <c r="C187" s="216" t="s">
        <v>678</v>
      </c>
      <c r="D187" s="216">
        <v>15925889</v>
      </c>
      <c r="E187" s="217">
        <v>1661930</v>
      </c>
      <c r="F187" s="218">
        <v>30392</v>
      </c>
      <c r="G187" s="218">
        <v>21973</v>
      </c>
      <c r="H187" s="212">
        <f t="shared" ca="1" si="4"/>
        <v>63</v>
      </c>
      <c r="I187" s="219">
        <f t="shared" si="5"/>
        <v>24928950</v>
      </c>
      <c r="J187" s="239"/>
      <c r="K187" s="240"/>
    </row>
    <row r="188" spans="2:11" s="210" customFormat="1" ht="22" customHeight="1" x14ac:dyDescent="0.15">
      <c r="B188" s="231">
        <v>183</v>
      </c>
      <c r="C188" s="216" t="s">
        <v>679</v>
      </c>
      <c r="D188" s="216">
        <v>75086174</v>
      </c>
      <c r="E188" s="217">
        <v>5806544</v>
      </c>
      <c r="F188" s="218">
        <v>43661</v>
      </c>
      <c r="G188" s="218">
        <v>28515</v>
      </c>
      <c r="H188" s="212">
        <f t="shared" ca="1" si="4"/>
        <v>46</v>
      </c>
      <c r="I188" s="219">
        <f t="shared" si="5"/>
        <v>87098160</v>
      </c>
      <c r="J188" s="239"/>
      <c r="K188" s="240"/>
    </row>
    <row r="189" spans="2:11" s="210" customFormat="1" ht="22" customHeight="1" x14ac:dyDescent="0.15">
      <c r="B189" s="231">
        <v>184</v>
      </c>
      <c r="C189" s="216" t="s">
        <v>680</v>
      </c>
      <c r="D189" s="216">
        <v>75048922</v>
      </c>
      <c r="E189" s="217">
        <v>1661930</v>
      </c>
      <c r="F189" s="218">
        <v>37557</v>
      </c>
      <c r="G189" s="218">
        <v>26883</v>
      </c>
      <c r="H189" s="212">
        <f t="shared" ca="1" si="4"/>
        <v>50</v>
      </c>
      <c r="I189" s="219">
        <f t="shared" si="5"/>
        <v>24928950</v>
      </c>
      <c r="J189" s="239"/>
      <c r="K189" s="240"/>
    </row>
    <row r="190" spans="2:11" s="210" customFormat="1" ht="22" customHeight="1" x14ac:dyDescent="0.15">
      <c r="B190" s="231">
        <v>185</v>
      </c>
      <c r="C190" s="216" t="s">
        <v>681</v>
      </c>
      <c r="D190" s="216">
        <v>15907012</v>
      </c>
      <c r="E190" s="217">
        <v>1819880</v>
      </c>
      <c r="F190" s="218">
        <v>33644</v>
      </c>
      <c r="G190" s="218">
        <v>24341</v>
      </c>
      <c r="H190" s="212">
        <f t="shared" ca="1" si="4"/>
        <v>57</v>
      </c>
      <c r="I190" s="219">
        <f t="shared" si="5"/>
        <v>27298200</v>
      </c>
      <c r="J190" s="239"/>
      <c r="K190" s="240"/>
    </row>
    <row r="191" spans="2:11" s="210" customFormat="1" ht="22" customHeight="1" x14ac:dyDescent="0.15">
      <c r="B191" s="231">
        <v>186</v>
      </c>
      <c r="C191" s="216" t="s">
        <v>682</v>
      </c>
      <c r="D191" s="216">
        <v>30343003</v>
      </c>
      <c r="E191" s="217">
        <v>1491500</v>
      </c>
      <c r="F191" s="218">
        <v>37552</v>
      </c>
      <c r="G191" s="218">
        <v>23393</v>
      </c>
      <c r="H191" s="212">
        <f t="shared" ca="1" si="4"/>
        <v>60</v>
      </c>
      <c r="I191" s="219">
        <f t="shared" si="5"/>
        <v>22372500</v>
      </c>
      <c r="J191" s="239"/>
      <c r="K191" s="240"/>
    </row>
    <row r="192" spans="2:11" s="210" customFormat="1" ht="22" customHeight="1" x14ac:dyDescent="0.15">
      <c r="B192" s="231">
        <v>187</v>
      </c>
      <c r="C192" s="216" t="s">
        <v>683</v>
      </c>
      <c r="D192" s="216">
        <v>14243163</v>
      </c>
      <c r="E192" s="217">
        <v>1764310</v>
      </c>
      <c r="F192" s="218">
        <v>33331</v>
      </c>
      <c r="G192" s="218">
        <v>22512</v>
      </c>
      <c r="H192" s="212">
        <f t="shared" ca="1" si="4"/>
        <v>62</v>
      </c>
      <c r="I192" s="219">
        <f t="shared" si="5"/>
        <v>26464650</v>
      </c>
      <c r="J192" s="239"/>
      <c r="K192" s="240"/>
    </row>
    <row r="193" spans="2:11" s="210" customFormat="1" ht="22" customHeight="1" x14ac:dyDescent="0.15">
      <c r="B193" s="231">
        <v>188</v>
      </c>
      <c r="C193" s="216" t="s">
        <v>684</v>
      </c>
      <c r="D193" s="216">
        <v>15364651</v>
      </c>
      <c r="E193" s="217">
        <v>1491500</v>
      </c>
      <c r="F193" s="218">
        <v>37565</v>
      </c>
      <c r="G193" s="218">
        <v>20608</v>
      </c>
      <c r="H193" s="212">
        <f t="shared" ca="1" si="4"/>
        <v>67</v>
      </c>
      <c r="I193" s="219">
        <f t="shared" si="5"/>
        <v>22372500</v>
      </c>
      <c r="J193" s="239"/>
      <c r="K193" s="240"/>
    </row>
    <row r="194" spans="2:11" s="210" customFormat="1" ht="22" customHeight="1" x14ac:dyDescent="0.15">
      <c r="B194" s="231">
        <v>189</v>
      </c>
      <c r="C194" s="216" t="s">
        <v>685</v>
      </c>
      <c r="D194" s="216">
        <v>24718601</v>
      </c>
      <c r="E194" s="217">
        <v>2448811</v>
      </c>
      <c r="F194" s="218">
        <v>34996</v>
      </c>
      <c r="G194" s="218">
        <v>25377</v>
      </c>
      <c r="H194" s="212">
        <f t="shared" ca="1" si="4"/>
        <v>54</v>
      </c>
      <c r="I194" s="219">
        <f t="shared" si="5"/>
        <v>36732165</v>
      </c>
      <c r="J194" s="239"/>
      <c r="K194" s="240"/>
    </row>
    <row r="195" spans="2:11" s="210" customFormat="1" ht="22" customHeight="1" x14ac:dyDescent="0.15">
      <c r="B195" s="231">
        <v>190</v>
      </c>
      <c r="C195" s="216" t="s">
        <v>686</v>
      </c>
      <c r="D195" s="216">
        <v>9696233</v>
      </c>
      <c r="E195" s="217">
        <v>1661930</v>
      </c>
      <c r="F195" s="218">
        <v>41246</v>
      </c>
      <c r="G195" s="218">
        <v>28982</v>
      </c>
      <c r="H195" s="212">
        <f t="shared" ca="1" si="4"/>
        <v>44</v>
      </c>
      <c r="I195" s="219">
        <f t="shared" si="5"/>
        <v>24928950</v>
      </c>
      <c r="J195" s="239"/>
      <c r="K195" s="240"/>
    </row>
    <row r="196" spans="2:11" s="210" customFormat="1" ht="22" customHeight="1" x14ac:dyDescent="0.15">
      <c r="B196" s="231">
        <v>191</v>
      </c>
      <c r="C196" s="216" t="s">
        <v>687</v>
      </c>
      <c r="D196" s="216">
        <v>16161053</v>
      </c>
      <c r="E196" s="217">
        <v>1491500</v>
      </c>
      <c r="F196" s="218">
        <v>40799</v>
      </c>
      <c r="G196" s="218">
        <v>26565</v>
      </c>
      <c r="H196" s="212">
        <f t="shared" ca="1" si="4"/>
        <v>51</v>
      </c>
      <c r="I196" s="219">
        <f t="shared" si="5"/>
        <v>22372500</v>
      </c>
      <c r="J196" s="239"/>
      <c r="K196" s="240"/>
    </row>
    <row r="197" spans="2:11" s="210" customFormat="1" ht="22" customHeight="1" x14ac:dyDescent="0.15">
      <c r="B197" s="231">
        <v>192</v>
      </c>
      <c r="C197" s="216" t="s">
        <v>688</v>
      </c>
      <c r="D197" s="216">
        <v>16015313</v>
      </c>
      <c r="E197" s="217">
        <v>1491500</v>
      </c>
      <c r="F197" s="218">
        <v>42824</v>
      </c>
      <c r="G197" s="218">
        <v>31233</v>
      </c>
      <c r="H197" s="212">
        <f t="shared" ca="1" si="4"/>
        <v>38</v>
      </c>
      <c r="I197" s="219">
        <f t="shared" si="5"/>
        <v>22372500</v>
      </c>
      <c r="J197" s="239"/>
      <c r="K197" s="240"/>
    </row>
    <row r="198" spans="2:11" s="210" customFormat="1" ht="22" customHeight="1" x14ac:dyDescent="0.15">
      <c r="B198" s="231">
        <v>193</v>
      </c>
      <c r="C198" s="216" t="s">
        <v>689</v>
      </c>
      <c r="D198" s="216">
        <v>15932996</v>
      </c>
      <c r="E198" s="217">
        <v>1491500</v>
      </c>
      <c r="F198" s="218">
        <v>41827</v>
      </c>
      <c r="G198" s="218">
        <v>31068</v>
      </c>
      <c r="H198" s="212">
        <f t="shared" ca="1" si="4"/>
        <v>39</v>
      </c>
      <c r="I198" s="219">
        <f t="shared" si="5"/>
        <v>22372500</v>
      </c>
      <c r="J198" s="239"/>
      <c r="K198" s="240"/>
    </row>
    <row r="199" spans="2:11" s="210" customFormat="1" ht="22" customHeight="1" x14ac:dyDescent="0.15">
      <c r="B199" s="231">
        <v>194</v>
      </c>
      <c r="C199" s="216" t="s">
        <v>690</v>
      </c>
      <c r="D199" s="216">
        <v>4384322</v>
      </c>
      <c r="E199" s="217">
        <v>1566680</v>
      </c>
      <c r="F199" s="218">
        <v>32325</v>
      </c>
      <c r="G199" s="218">
        <v>22385</v>
      </c>
      <c r="H199" s="212">
        <f t="shared" ref="H199:H262" ca="1" si="6">INT(YEARFRAC(TODAY(),G199))</f>
        <v>62</v>
      </c>
      <c r="I199" s="219">
        <f t="shared" ref="I199:I237" si="7">E199*15</f>
        <v>23500200</v>
      </c>
      <c r="J199" s="239"/>
      <c r="K199" s="240"/>
    </row>
    <row r="200" spans="2:11" s="210" customFormat="1" ht="22" customHeight="1" x14ac:dyDescent="0.15">
      <c r="B200" s="231">
        <v>195</v>
      </c>
      <c r="C200" s="216" t="s">
        <v>691</v>
      </c>
      <c r="D200" s="216">
        <v>16160389</v>
      </c>
      <c r="E200" s="217">
        <v>1491500</v>
      </c>
      <c r="F200" s="218">
        <v>31610</v>
      </c>
      <c r="G200" s="218">
        <v>23826</v>
      </c>
      <c r="H200" s="212">
        <f t="shared" ca="1" si="6"/>
        <v>58</v>
      </c>
      <c r="I200" s="219">
        <f t="shared" si="7"/>
        <v>22372500</v>
      </c>
      <c r="J200" s="239"/>
      <c r="K200" s="240"/>
    </row>
    <row r="201" spans="2:11" s="210" customFormat="1" ht="22" customHeight="1" x14ac:dyDescent="0.15">
      <c r="B201" s="231">
        <v>196</v>
      </c>
      <c r="C201" s="216" t="s">
        <v>692</v>
      </c>
      <c r="D201" s="216">
        <v>4346368</v>
      </c>
      <c r="E201" s="217">
        <v>1764310</v>
      </c>
      <c r="F201" s="218">
        <v>31138</v>
      </c>
      <c r="G201" s="218">
        <v>22605</v>
      </c>
      <c r="H201" s="212">
        <f t="shared" ca="1" si="6"/>
        <v>62</v>
      </c>
      <c r="I201" s="219">
        <f t="shared" si="7"/>
        <v>26464650</v>
      </c>
      <c r="J201" s="239"/>
      <c r="K201" s="240"/>
    </row>
    <row r="202" spans="2:11" s="210" customFormat="1" ht="22" customHeight="1" x14ac:dyDescent="0.15">
      <c r="B202" s="231">
        <v>197</v>
      </c>
      <c r="C202" s="216" t="s">
        <v>693</v>
      </c>
      <c r="D202" s="216">
        <v>93437433</v>
      </c>
      <c r="E202" s="217">
        <v>2229630</v>
      </c>
      <c r="F202" s="218">
        <v>39240</v>
      </c>
      <c r="G202" s="218">
        <v>29073</v>
      </c>
      <c r="H202" s="212">
        <f t="shared" ca="1" si="6"/>
        <v>44</v>
      </c>
      <c r="I202" s="219">
        <f t="shared" si="7"/>
        <v>33444450</v>
      </c>
      <c r="J202" s="239"/>
      <c r="K202" s="240"/>
    </row>
    <row r="203" spans="2:11" s="210" customFormat="1" ht="22" customHeight="1" x14ac:dyDescent="0.15">
      <c r="B203" s="231">
        <v>198</v>
      </c>
      <c r="C203" s="216" t="s">
        <v>694</v>
      </c>
      <c r="D203" s="216">
        <v>3131902</v>
      </c>
      <c r="E203" s="217">
        <v>1491500</v>
      </c>
      <c r="F203" s="218">
        <v>38888</v>
      </c>
      <c r="G203" s="218">
        <v>26180</v>
      </c>
      <c r="H203" s="212">
        <f t="shared" ca="1" si="6"/>
        <v>52</v>
      </c>
      <c r="I203" s="219">
        <f t="shared" si="7"/>
        <v>22372500</v>
      </c>
      <c r="J203" s="239"/>
      <c r="K203" s="240"/>
    </row>
    <row r="204" spans="2:11" s="210" customFormat="1" ht="22" customHeight="1" x14ac:dyDescent="0.15">
      <c r="B204" s="231">
        <v>199</v>
      </c>
      <c r="C204" s="216" t="s">
        <v>695</v>
      </c>
      <c r="D204" s="216">
        <v>15926526</v>
      </c>
      <c r="E204" s="217">
        <v>1491500</v>
      </c>
      <c r="F204" s="218">
        <v>33401</v>
      </c>
      <c r="G204" s="218">
        <v>22983</v>
      </c>
      <c r="H204" s="212">
        <f t="shared" ca="1" si="6"/>
        <v>61</v>
      </c>
      <c r="I204" s="219">
        <f t="shared" si="7"/>
        <v>22372500</v>
      </c>
      <c r="J204" s="239"/>
      <c r="K204" s="240"/>
    </row>
    <row r="205" spans="2:11" s="210" customFormat="1" ht="22" customHeight="1" x14ac:dyDescent="0.15">
      <c r="B205" s="231">
        <v>200</v>
      </c>
      <c r="C205" s="216" t="s">
        <v>696</v>
      </c>
      <c r="D205" s="216">
        <v>75030884</v>
      </c>
      <c r="E205" s="217">
        <v>1661930</v>
      </c>
      <c r="F205" s="218">
        <v>35612</v>
      </c>
      <c r="G205" s="218">
        <v>23391</v>
      </c>
      <c r="H205" s="212">
        <f t="shared" ca="1" si="6"/>
        <v>60</v>
      </c>
      <c r="I205" s="219">
        <f t="shared" si="7"/>
        <v>24928950</v>
      </c>
      <c r="J205" s="239"/>
      <c r="K205" s="240"/>
    </row>
    <row r="206" spans="2:11" s="210" customFormat="1" ht="22" customHeight="1" x14ac:dyDescent="0.15">
      <c r="B206" s="231">
        <v>201</v>
      </c>
      <c r="C206" s="216" t="s">
        <v>697</v>
      </c>
      <c r="D206" s="216">
        <v>24315607</v>
      </c>
      <c r="E206" s="217">
        <v>2610529</v>
      </c>
      <c r="F206" s="218">
        <v>42254</v>
      </c>
      <c r="G206" s="218">
        <v>19437</v>
      </c>
      <c r="H206" s="212">
        <f t="shared" ca="1" si="6"/>
        <v>70</v>
      </c>
      <c r="I206" s="219">
        <f t="shared" si="7"/>
        <v>39157935</v>
      </c>
      <c r="J206" s="239"/>
      <c r="K206" s="240"/>
    </row>
    <row r="207" spans="2:11" s="210" customFormat="1" ht="22" customHeight="1" x14ac:dyDescent="0.15">
      <c r="B207" s="231">
        <v>202</v>
      </c>
      <c r="C207" s="216" t="s">
        <v>698</v>
      </c>
      <c r="D207" s="216">
        <v>15902934</v>
      </c>
      <c r="E207" s="217">
        <v>3020742</v>
      </c>
      <c r="F207" s="218">
        <v>41095</v>
      </c>
      <c r="G207" s="218">
        <v>22341</v>
      </c>
      <c r="H207" s="212">
        <f t="shared" ca="1" si="6"/>
        <v>62</v>
      </c>
      <c r="I207" s="219">
        <f t="shared" si="7"/>
        <v>45311130</v>
      </c>
      <c r="J207" s="239"/>
      <c r="K207" s="240"/>
    </row>
    <row r="208" spans="2:11" s="210" customFormat="1" ht="22" customHeight="1" x14ac:dyDescent="0.15">
      <c r="B208" s="231">
        <v>203</v>
      </c>
      <c r="C208" s="216" t="s">
        <v>699</v>
      </c>
      <c r="D208" s="216">
        <v>15958541</v>
      </c>
      <c r="E208" s="217">
        <v>1661930</v>
      </c>
      <c r="F208" s="218">
        <v>38968</v>
      </c>
      <c r="G208" s="218">
        <v>24449</v>
      </c>
      <c r="H208" s="212">
        <f t="shared" ca="1" si="6"/>
        <v>57</v>
      </c>
      <c r="I208" s="219">
        <f t="shared" si="7"/>
        <v>24928950</v>
      </c>
      <c r="J208" s="239"/>
      <c r="K208" s="240"/>
    </row>
    <row r="209" spans="2:11" s="210" customFormat="1" ht="22" customHeight="1" x14ac:dyDescent="0.15">
      <c r="B209" s="231">
        <v>204</v>
      </c>
      <c r="C209" s="216" t="s">
        <v>700</v>
      </c>
      <c r="D209" s="216">
        <v>30391807</v>
      </c>
      <c r="E209" s="217">
        <v>4666836</v>
      </c>
      <c r="F209" s="218">
        <v>43895</v>
      </c>
      <c r="G209" s="218">
        <v>28146</v>
      </c>
      <c r="H209" s="212">
        <f t="shared" ca="1" si="6"/>
        <v>47</v>
      </c>
      <c r="I209" s="219">
        <f t="shared" si="7"/>
        <v>70002540</v>
      </c>
      <c r="J209" s="239"/>
      <c r="K209" s="240"/>
    </row>
    <row r="210" spans="2:11" s="210" customFormat="1" ht="22" customHeight="1" x14ac:dyDescent="0.15">
      <c r="B210" s="231">
        <v>205</v>
      </c>
      <c r="C210" s="216" t="s">
        <v>701</v>
      </c>
      <c r="D210" s="216">
        <v>16160733</v>
      </c>
      <c r="E210" s="217">
        <v>1566680</v>
      </c>
      <c r="F210" s="218">
        <v>32721</v>
      </c>
      <c r="G210" s="218">
        <v>25222</v>
      </c>
      <c r="H210" s="212">
        <f t="shared" ca="1" si="6"/>
        <v>55</v>
      </c>
      <c r="I210" s="219">
        <f t="shared" si="7"/>
        <v>23500200</v>
      </c>
      <c r="J210" s="239"/>
      <c r="K210" s="240"/>
    </row>
    <row r="211" spans="2:11" s="210" customFormat="1" ht="22" customHeight="1" x14ac:dyDescent="0.15">
      <c r="B211" s="231">
        <v>206</v>
      </c>
      <c r="C211" s="216" t="s">
        <v>702</v>
      </c>
      <c r="D211" s="216">
        <v>10176337</v>
      </c>
      <c r="E211" s="217">
        <v>1819880</v>
      </c>
      <c r="F211" s="218">
        <v>37552</v>
      </c>
      <c r="G211" s="218">
        <v>25608</v>
      </c>
      <c r="H211" s="212">
        <f t="shared" ca="1" si="6"/>
        <v>53</v>
      </c>
      <c r="I211" s="219">
        <f t="shared" si="7"/>
        <v>27298200</v>
      </c>
      <c r="J211" s="239"/>
      <c r="K211" s="240"/>
    </row>
    <row r="212" spans="2:11" s="210" customFormat="1" ht="22" customHeight="1" x14ac:dyDescent="0.15">
      <c r="B212" s="231">
        <v>207</v>
      </c>
      <c r="C212" s="216" t="s">
        <v>703</v>
      </c>
      <c r="D212" s="216">
        <v>10172014</v>
      </c>
      <c r="E212" s="217">
        <v>1491500</v>
      </c>
      <c r="F212" s="218">
        <v>33329</v>
      </c>
      <c r="G212" s="218">
        <v>24116</v>
      </c>
      <c r="H212" s="212">
        <f t="shared" ca="1" si="6"/>
        <v>58</v>
      </c>
      <c r="I212" s="219">
        <f t="shared" si="7"/>
        <v>22372500</v>
      </c>
      <c r="J212" s="239"/>
      <c r="K212" s="240"/>
    </row>
    <row r="213" spans="2:11" s="210" customFormat="1" ht="22" customHeight="1" x14ac:dyDescent="0.15">
      <c r="B213" s="231">
        <v>208</v>
      </c>
      <c r="C213" s="216" t="s">
        <v>704</v>
      </c>
      <c r="D213" s="216">
        <v>10268792</v>
      </c>
      <c r="E213" s="217">
        <v>1491500</v>
      </c>
      <c r="F213" s="218">
        <v>39321</v>
      </c>
      <c r="G213" s="218">
        <v>23845</v>
      </c>
      <c r="H213" s="212">
        <f t="shared" ca="1" si="6"/>
        <v>58</v>
      </c>
      <c r="I213" s="219">
        <f t="shared" si="7"/>
        <v>22372500</v>
      </c>
      <c r="J213" s="239"/>
      <c r="K213" s="240"/>
    </row>
    <row r="214" spans="2:11" s="210" customFormat="1" ht="22" customHeight="1" x14ac:dyDescent="0.15">
      <c r="B214" s="231">
        <v>209</v>
      </c>
      <c r="C214" s="216" t="s">
        <v>705</v>
      </c>
      <c r="D214" s="216">
        <v>16072158</v>
      </c>
      <c r="E214" s="217">
        <v>9451075</v>
      </c>
      <c r="F214" s="218">
        <v>42736</v>
      </c>
      <c r="G214" s="218">
        <v>30177</v>
      </c>
      <c r="H214" s="212">
        <f t="shared" ca="1" si="6"/>
        <v>41</v>
      </c>
      <c r="I214" s="219">
        <f t="shared" si="7"/>
        <v>141766125</v>
      </c>
      <c r="J214" s="239"/>
      <c r="K214" s="240"/>
    </row>
    <row r="215" spans="2:11" s="210" customFormat="1" ht="22" customHeight="1" x14ac:dyDescent="0.15">
      <c r="B215" s="231">
        <v>210</v>
      </c>
      <c r="C215" s="216" t="s">
        <v>706</v>
      </c>
      <c r="D215" s="216">
        <v>16111178</v>
      </c>
      <c r="E215" s="217">
        <v>1566680</v>
      </c>
      <c r="F215" s="218">
        <v>36070</v>
      </c>
      <c r="G215" s="218">
        <v>23897</v>
      </c>
      <c r="H215" s="212">
        <f t="shared" ca="1" si="6"/>
        <v>58</v>
      </c>
      <c r="I215" s="219">
        <f t="shared" si="7"/>
        <v>23500200</v>
      </c>
      <c r="J215" s="239"/>
      <c r="K215" s="240"/>
    </row>
    <row r="216" spans="2:11" s="210" customFormat="1" ht="22" customHeight="1" x14ac:dyDescent="0.15">
      <c r="B216" s="231">
        <v>211</v>
      </c>
      <c r="C216" s="216" t="s">
        <v>707</v>
      </c>
      <c r="D216" s="216">
        <v>75106256</v>
      </c>
      <c r="E216" s="217">
        <v>1491500</v>
      </c>
      <c r="F216" s="218">
        <v>42121</v>
      </c>
      <c r="G216" s="218">
        <v>31209</v>
      </c>
      <c r="H216" s="212">
        <f t="shared" ca="1" si="6"/>
        <v>38</v>
      </c>
      <c r="I216" s="219">
        <f t="shared" si="7"/>
        <v>22372500</v>
      </c>
      <c r="J216" s="239"/>
      <c r="K216" s="240"/>
    </row>
    <row r="217" spans="2:11" s="210" customFormat="1" ht="22" customHeight="1" x14ac:dyDescent="0.15">
      <c r="B217" s="231">
        <v>212</v>
      </c>
      <c r="C217" s="216" t="s">
        <v>708</v>
      </c>
      <c r="D217" s="216">
        <v>15931492</v>
      </c>
      <c r="E217" s="217">
        <v>1802810</v>
      </c>
      <c r="F217" s="218">
        <v>38069</v>
      </c>
      <c r="G217" s="218">
        <v>29168</v>
      </c>
      <c r="H217" s="212">
        <f t="shared" ca="1" si="6"/>
        <v>44</v>
      </c>
      <c r="I217" s="219">
        <f t="shared" si="7"/>
        <v>27042150</v>
      </c>
      <c r="J217" s="239"/>
      <c r="K217" s="240"/>
    </row>
    <row r="218" spans="2:11" s="210" customFormat="1" ht="22" customHeight="1" x14ac:dyDescent="0.15">
      <c r="B218" s="231">
        <v>213</v>
      </c>
      <c r="C218" s="216" t="s">
        <v>709</v>
      </c>
      <c r="D218" s="216">
        <v>15907420</v>
      </c>
      <c r="E218" s="217">
        <v>2610529</v>
      </c>
      <c r="F218" s="218">
        <v>44046</v>
      </c>
      <c r="G218" s="218">
        <v>24499</v>
      </c>
      <c r="H218" s="212">
        <f t="shared" ca="1" si="6"/>
        <v>57</v>
      </c>
      <c r="I218" s="219">
        <f t="shared" si="7"/>
        <v>39157935</v>
      </c>
      <c r="J218" s="239"/>
      <c r="K218" s="240"/>
    </row>
    <row r="219" spans="2:11" s="210" customFormat="1" ht="22" customHeight="1" x14ac:dyDescent="0.15">
      <c r="B219" s="231">
        <v>214</v>
      </c>
      <c r="C219" s="216" t="s">
        <v>710</v>
      </c>
      <c r="D219" s="216">
        <v>1053791685</v>
      </c>
      <c r="E219" s="217">
        <v>1566680</v>
      </c>
      <c r="F219" s="218">
        <v>42349</v>
      </c>
      <c r="G219" s="218">
        <v>32505</v>
      </c>
      <c r="H219" s="212">
        <f t="shared" ca="1" si="6"/>
        <v>35</v>
      </c>
      <c r="I219" s="219">
        <f t="shared" si="7"/>
        <v>23500200</v>
      </c>
      <c r="J219" s="239"/>
      <c r="K219" s="240"/>
    </row>
    <row r="220" spans="2:11" s="210" customFormat="1" ht="22" customHeight="1" x14ac:dyDescent="0.15">
      <c r="B220" s="231">
        <v>215</v>
      </c>
      <c r="C220" s="216" t="s">
        <v>711</v>
      </c>
      <c r="D220" s="216">
        <v>30325390</v>
      </c>
      <c r="E220" s="217">
        <v>1826240</v>
      </c>
      <c r="F220" s="218">
        <v>33989</v>
      </c>
      <c r="G220" s="218">
        <v>26655</v>
      </c>
      <c r="H220" s="212">
        <f t="shared" ca="1" si="6"/>
        <v>51</v>
      </c>
      <c r="I220" s="219">
        <f t="shared" si="7"/>
        <v>27393600</v>
      </c>
      <c r="J220" s="239"/>
      <c r="K220" s="240"/>
    </row>
    <row r="221" spans="2:11" s="210" customFormat="1" ht="22" customHeight="1" x14ac:dyDescent="0.15">
      <c r="B221" s="231">
        <v>216</v>
      </c>
      <c r="C221" s="216" t="s">
        <v>712</v>
      </c>
      <c r="D221" s="216">
        <v>9921307</v>
      </c>
      <c r="E221" s="217">
        <v>1491500</v>
      </c>
      <c r="F221" s="218">
        <v>32143</v>
      </c>
      <c r="G221" s="218">
        <v>24971</v>
      </c>
      <c r="H221" s="212">
        <f t="shared" ca="1" si="6"/>
        <v>55</v>
      </c>
      <c r="I221" s="219">
        <f t="shared" si="7"/>
        <v>22372500</v>
      </c>
      <c r="J221" s="239"/>
      <c r="K221" s="240"/>
    </row>
    <row r="222" spans="2:11" s="210" customFormat="1" ht="22" customHeight="1" x14ac:dyDescent="0.15">
      <c r="B222" s="231">
        <v>217</v>
      </c>
      <c r="C222" s="216" t="s">
        <v>713</v>
      </c>
      <c r="D222" s="216">
        <v>30310411</v>
      </c>
      <c r="E222" s="217">
        <v>1826240</v>
      </c>
      <c r="F222" s="218">
        <v>34700</v>
      </c>
      <c r="G222" s="218">
        <v>25721</v>
      </c>
      <c r="H222" s="212">
        <f t="shared" ca="1" si="6"/>
        <v>53</v>
      </c>
      <c r="I222" s="219">
        <f t="shared" si="7"/>
        <v>27393600</v>
      </c>
      <c r="J222" s="239"/>
      <c r="K222" s="240"/>
    </row>
    <row r="223" spans="2:11" s="210" customFormat="1" ht="22" customHeight="1" x14ac:dyDescent="0.15">
      <c r="B223" s="231">
        <v>218</v>
      </c>
      <c r="C223" s="216" t="s">
        <v>714</v>
      </c>
      <c r="D223" s="216">
        <v>15959342</v>
      </c>
      <c r="E223" s="217">
        <v>1491500</v>
      </c>
      <c r="F223" s="218">
        <v>40182</v>
      </c>
      <c r="G223" s="218">
        <v>25555</v>
      </c>
      <c r="H223" s="212">
        <f t="shared" ca="1" si="6"/>
        <v>54</v>
      </c>
      <c r="I223" s="219">
        <f t="shared" si="7"/>
        <v>22372500</v>
      </c>
      <c r="J223" s="239"/>
      <c r="K223" s="240"/>
    </row>
    <row r="224" spans="2:11" s="210" customFormat="1" ht="22" customHeight="1" x14ac:dyDescent="0.15">
      <c r="B224" s="231">
        <v>219</v>
      </c>
      <c r="C224" s="216" t="s">
        <v>715</v>
      </c>
      <c r="D224" s="216">
        <v>9845304</v>
      </c>
      <c r="E224" s="217">
        <v>1491500</v>
      </c>
      <c r="F224" s="218">
        <v>35004</v>
      </c>
      <c r="G224" s="218">
        <v>25413</v>
      </c>
      <c r="H224" s="212">
        <f t="shared" ca="1" si="6"/>
        <v>54</v>
      </c>
      <c r="I224" s="219">
        <f t="shared" si="7"/>
        <v>22372500</v>
      </c>
      <c r="J224" s="239"/>
      <c r="K224" s="240"/>
    </row>
    <row r="225" spans="2:21" s="210" customFormat="1" ht="22" customHeight="1" x14ac:dyDescent="0.15">
      <c r="B225" s="231">
        <v>220</v>
      </c>
      <c r="C225" s="216" t="s">
        <v>716</v>
      </c>
      <c r="D225" s="216">
        <v>25100708</v>
      </c>
      <c r="E225" s="217">
        <v>4373680</v>
      </c>
      <c r="F225" s="218">
        <v>34001</v>
      </c>
      <c r="G225" s="218">
        <v>26065</v>
      </c>
      <c r="H225" s="212">
        <f t="shared" ca="1" si="6"/>
        <v>52</v>
      </c>
      <c r="I225" s="219">
        <f t="shared" si="7"/>
        <v>65605200</v>
      </c>
      <c r="J225" s="239"/>
      <c r="K225" s="240"/>
    </row>
    <row r="226" spans="2:21" s="210" customFormat="1" ht="22" customHeight="1" x14ac:dyDescent="0.15">
      <c r="B226" s="231">
        <v>221</v>
      </c>
      <c r="C226" s="216" t="s">
        <v>717</v>
      </c>
      <c r="D226" s="216">
        <v>1053783356</v>
      </c>
      <c r="E226" s="217">
        <v>1764310</v>
      </c>
      <c r="F226" s="218">
        <v>41898</v>
      </c>
      <c r="G226" s="218">
        <v>32172</v>
      </c>
      <c r="H226" s="212">
        <f t="shared" ca="1" si="6"/>
        <v>36</v>
      </c>
      <c r="I226" s="219">
        <f t="shared" si="7"/>
        <v>26464650</v>
      </c>
      <c r="J226" s="239"/>
      <c r="K226" s="240"/>
    </row>
    <row r="227" spans="2:21" s="210" customFormat="1" ht="22" customHeight="1" x14ac:dyDescent="0.15">
      <c r="B227" s="231">
        <v>222</v>
      </c>
      <c r="C227" s="216" t="s">
        <v>718</v>
      </c>
      <c r="D227" s="216">
        <v>10239303</v>
      </c>
      <c r="E227" s="217">
        <v>2229410</v>
      </c>
      <c r="F227" s="218">
        <v>31656</v>
      </c>
      <c r="G227" s="218">
        <v>19694</v>
      </c>
      <c r="H227" s="212">
        <f t="shared" ca="1" si="6"/>
        <v>70</v>
      </c>
      <c r="I227" s="219">
        <f t="shared" si="7"/>
        <v>33441150</v>
      </c>
      <c r="J227" s="239"/>
      <c r="K227" s="240"/>
    </row>
    <row r="228" spans="2:21" s="210" customFormat="1" ht="22" customHeight="1" x14ac:dyDescent="0.15">
      <c r="B228" s="231">
        <v>223</v>
      </c>
      <c r="C228" s="216" t="s">
        <v>719</v>
      </c>
      <c r="D228" s="216">
        <v>16114320</v>
      </c>
      <c r="E228" s="217">
        <v>1491500</v>
      </c>
      <c r="F228" s="218">
        <v>37561</v>
      </c>
      <c r="G228" s="218">
        <v>29392</v>
      </c>
      <c r="H228" s="212">
        <f t="shared" ca="1" si="6"/>
        <v>43</v>
      </c>
      <c r="I228" s="219">
        <f t="shared" si="7"/>
        <v>22372500</v>
      </c>
      <c r="J228" s="239"/>
      <c r="K228" s="240"/>
    </row>
    <row r="229" spans="2:21" s="210" customFormat="1" ht="22" customHeight="1" x14ac:dyDescent="0.15">
      <c r="B229" s="231">
        <v>224</v>
      </c>
      <c r="C229" s="216" t="s">
        <v>720</v>
      </c>
      <c r="D229" s="216">
        <v>75040103</v>
      </c>
      <c r="E229" s="217">
        <v>2448811</v>
      </c>
      <c r="F229" s="218">
        <v>35382</v>
      </c>
      <c r="G229" s="218">
        <v>26814</v>
      </c>
      <c r="H229" s="212">
        <f t="shared" ca="1" si="6"/>
        <v>50</v>
      </c>
      <c r="I229" s="219">
        <f t="shared" si="7"/>
        <v>36732165</v>
      </c>
      <c r="J229" s="239"/>
      <c r="K229" s="240"/>
    </row>
    <row r="230" spans="2:21" s="210" customFormat="1" ht="22" customHeight="1" x14ac:dyDescent="0.15">
      <c r="B230" s="231">
        <v>225</v>
      </c>
      <c r="C230" s="216" t="s">
        <v>721</v>
      </c>
      <c r="D230" s="216">
        <v>30304230</v>
      </c>
      <c r="E230" s="217">
        <v>1826240</v>
      </c>
      <c r="F230" s="218">
        <v>32101</v>
      </c>
      <c r="G230" s="218">
        <v>24651</v>
      </c>
      <c r="H230" s="212">
        <f t="shared" ca="1" si="6"/>
        <v>56</v>
      </c>
      <c r="I230" s="219">
        <f t="shared" si="7"/>
        <v>27393600</v>
      </c>
      <c r="J230" s="239"/>
      <c r="K230" s="240"/>
    </row>
    <row r="231" spans="2:21" s="210" customFormat="1" ht="22" customHeight="1" x14ac:dyDescent="0.15">
      <c r="B231" s="231">
        <v>226</v>
      </c>
      <c r="C231" s="216" t="s">
        <v>722</v>
      </c>
      <c r="D231" s="216">
        <v>10275137</v>
      </c>
      <c r="E231" s="217">
        <v>1491500</v>
      </c>
      <c r="F231" s="218">
        <v>40217</v>
      </c>
      <c r="G231" s="218">
        <v>24477</v>
      </c>
      <c r="H231" s="212">
        <f t="shared" ca="1" si="6"/>
        <v>57</v>
      </c>
      <c r="I231" s="219">
        <f t="shared" si="7"/>
        <v>22372500</v>
      </c>
      <c r="J231" s="239"/>
      <c r="K231" s="240"/>
    </row>
    <row r="232" spans="2:21" s="210" customFormat="1" ht="22" customHeight="1" x14ac:dyDescent="0.15">
      <c r="B232" s="231">
        <v>227</v>
      </c>
      <c r="C232" s="216" t="s">
        <v>723</v>
      </c>
      <c r="D232" s="216">
        <v>9698384</v>
      </c>
      <c r="E232" s="217">
        <v>1661930</v>
      </c>
      <c r="F232" s="218">
        <v>40842</v>
      </c>
      <c r="G232" s="218">
        <v>31027</v>
      </c>
      <c r="H232" s="212">
        <f t="shared" ca="1" si="6"/>
        <v>39</v>
      </c>
      <c r="I232" s="219">
        <f t="shared" si="7"/>
        <v>24928950</v>
      </c>
      <c r="J232" s="239"/>
      <c r="K232" s="240"/>
      <c r="U232" s="210" t="s">
        <v>783</v>
      </c>
    </row>
    <row r="233" spans="2:21" s="210" customFormat="1" ht="22" customHeight="1" x14ac:dyDescent="0.15">
      <c r="B233" s="231">
        <v>228</v>
      </c>
      <c r="C233" s="216" t="s">
        <v>724</v>
      </c>
      <c r="D233" s="216">
        <v>30326910</v>
      </c>
      <c r="E233" s="217">
        <v>2761750</v>
      </c>
      <c r="F233" s="218">
        <v>38008</v>
      </c>
      <c r="G233" s="218">
        <v>26684</v>
      </c>
      <c r="H233" s="212">
        <f t="shared" ca="1" si="6"/>
        <v>51</v>
      </c>
      <c r="I233" s="219">
        <f t="shared" si="7"/>
        <v>41426250</v>
      </c>
      <c r="J233" s="239"/>
      <c r="K233" s="240"/>
    </row>
    <row r="234" spans="2:21" s="210" customFormat="1" ht="22" customHeight="1" x14ac:dyDescent="0.15">
      <c r="B234" s="231">
        <v>229</v>
      </c>
      <c r="C234" s="216" t="s">
        <v>725</v>
      </c>
      <c r="D234" s="216">
        <v>1016009184</v>
      </c>
      <c r="E234" s="217">
        <v>1566680</v>
      </c>
      <c r="F234" s="218">
        <v>43606</v>
      </c>
      <c r="G234" s="218">
        <v>32265</v>
      </c>
      <c r="H234" s="212">
        <f t="shared" ca="1" si="6"/>
        <v>35</v>
      </c>
      <c r="I234" s="219">
        <f t="shared" si="7"/>
        <v>23500200</v>
      </c>
      <c r="J234" s="239"/>
      <c r="K234" s="240"/>
    </row>
    <row r="235" spans="2:21" s="210" customFormat="1" ht="22" customHeight="1" x14ac:dyDescent="0.15">
      <c r="B235" s="231">
        <v>230</v>
      </c>
      <c r="C235" s="216" t="s">
        <v>726</v>
      </c>
      <c r="D235" s="216">
        <v>10174808</v>
      </c>
      <c r="E235" s="217">
        <v>1815720</v>
      </c>
      <c r="F235" s="218">
        <v>42864</v>
      </c>
      <c r="G235" s="218">
        <v>25230</v>
      </c>
      <c r="H235" s="212">
        <f t="shared" ca="1" si="6"/>
        <v>55</v>
      </c>
      <c r="I235" s="219">
        <f t="shared" si="7"/>
        <v>27235800</v>
      </c>
      <c r="J235" s="239"/>
      <c r="K235" s="240"/>
    </row>
    <row r="236" spans="2:21" s="210" customFormat="1" ht="22" customHeight="1" x14ac:dyDescent="0.15">
      <c r="B236" s="231">
        <v>231</v>
      </c>
      <c r="C236" s="216" t="s">
        <v>727</v>
      </c>
      <c r="D236" s="216">
        <v>24432478</v>
      </c>
      <c r="E236" s="217">
        <v>4373680</v>
      </c>
      <c r="F236" s="218">
        <v>34350</v>
      </c>
      <c r="G236" s="218">
        <v>22026</v>
      </c>
      <c r="H236" s="212">
        <f t="shared" ca="1" si="6"/>
        <v>63</v>
      </c>
      <c r="I236" s="219">
        <f t="shared" si="7"/>
        <v>65605200</v>
      </c>
      <c r="J236" s="239"/>
      <c r="K236" s="240"/>
    </row>
    <row r="237" spans="2:21" s="210" customFormat="1" ht="22" customHeight="1" x14ac:dyDescent="0.15">
      <c r="B237" s="231">
        <v>232</v>
      </c>
      <c r="C237" s="216" t="s">
        <v>728</v>
      </c>
      <c r="D237" s="216">
        <v>30399234</v>
      </c>
      <c r="E237" s="217">
        <v>4666836</v>
      </c>
      <c r="F237" s="218">
        <v>39937</v>
      </c>
      <c r="G237" s="218">
        <v>28849</v>
      </c>
      <c r="H237" s="212">
        <f t="shared" ca="1" si="6"/>
        <v>45</v>
      </c>
      <c r="I237" s="219">
        <f t="shared" si="7"/>
        <v>70002540</v>
      </c>
      <c r="J237" s="239"/>
      <c r="K237" s="240"/>
    </row>
    <row r="238" spans="2:21" s="210" customFormat="1" ht="22" customHeight="1" x14ac:dyDescent="0.15">
      <c r="B238" s="231">
        <v>233</v>
      </c>
      <c r="C238" s="216" t="s">
        <v>729</v>
      </c>
      <c r="D238" s="216">
        <v>4347975</v>
      </c>
      <c r="E238" s="217">
        <v>1491500</v>
      </c>
      <c r="F238" s="216"/>
      <c r="G238" s="218">
        <v>21107</v>
      </c>
      <c r="H238" s="212">
        <f t="shared" ca="1" si="6"/>
        <v>66</v>
      </c>
      <c r="I238" s="219">
        <f>E238*15</f>
        <v>22372500</v>
      </c>
      <c r="J238" s="239"/>
      <c r="K238" s="240"/>
    </row>
    <row r="239" spans="2:21" s="210" customFormat="1" ht="22" customHeight="1" x14ac:dyDescent="0.15">
      <c r="B239" s="231">
        <v>234</v>
      </c>
      <c r="C239" s="216" t="s">
        <v>730</v>
      </c>
      <c r="D239" s="216">
        <v>1053785538</v>
      </c>
      <c r="E239" s="220">
        <v>4666836</v>
      </c>
      <c r="F239" s="218">
        <v>44204</v>
      </c>
      <c r="G239" s="218">
        <v>32264</v>
      </c>
      <c r="H239" s="212">
        <f t="shared" ca="1" si="6"/>
        <v>35</v>
      </c>
      <c r="I239" s="219">
        <f t="shared" ref="I239:I262" si="8">E239*15</f>
        <v>70002540</v>
      </c>
      <c r="J239" s="239"/>
      <c r="K239" s="240"/>
    </row>
    <row r="240" spans="2:21" s="210" customFormat="1" ht="22" customHeight="1" x14ac:dyDescent="0.15">
      <c r="B240" s="231">
        <v>235</v>
      </c>
      <c r="C240" s="216" t="s">
        <v>731</v>
      </c>
      <c r="D240" s="216">
        <v>1061654348</v>
      </c>
      <c r="E240" s="217">
        <v>908526</v>
      </c>
      <c r="F240" s="218">
        <v>44319</v>
      </c>
      <c r="G240" s="218">
        <v>31565</v>
      </c>
      <c r="H240" s="212">
        <f t="shared" ca="1" si="6"/>
        <v>37</v>
      </c>
      <c r="I240" s="219">
        <f t="shared" si="8"/>
        <v>13627890</v>
      </c>
      <c r="J240" s="239"/>
      <c r="K240" s="240"/>
    </row>
    <row r="241" spans="2:11" s="210" customFormat="1" ht="22" customHeight="1" x14ac:dyDescent="0.15">
      <c r="B241" s="231">
        <v>236</v>
      </c>
      <c r="C241" s="216" t="s">
        <v>732</v>
      </c>
      <c r="D241" s="216">
        <v>15989257</v>
      </c>
      <c r="E241" s="217">
        <v>908526</v>
      </c>
      <c r="F241" s="218">
        <v>44319</v>
      </c>
      <c r="G241" s="218">
        <v>27130</v>
      </c>
      <c r="H241" s="212">
        <f t="shared" ca="1" si="6"/>
        <v>49</v>
      </c>
      <c r="I241" s="219">
        <f t="shared" si="8"/>
        <v>13627890</v>
      </c>
      <c r="J241" s="239"/>
      <c r="K241" s="240"/>
    </row>
    <row r="242" spans="2:11" s="210" customFormat="1" ht="22" customHeight="1" x14ac:dyDescent="0.15">
      <c r="B242" s="231">
        <v>237</v>
      </c>
      <c r="C242" s="216" t="s">
        <v>733</v>
      </c>
      <c r="D242" s="216">
        <v>9698707</v>
      </c>
      <c r="E242" s="217">
        <v>908526</v>
      </c>
      <c r="F242" s="218">
        <v>44319</v>
      </c>
      <c r="G242" s="218">
        <v>31294</v>
      </c>
      <c r="H242" s="212">
        <f t="shared" ca="1" si="6"/>
        <v>38</v>
      </c>
      <c r="I242" s="219">
        <f t="shared" si="8"/>
        <v>13627890</v>
      </c>
      <c r="J242" s="239"/>
      <c r="K242" s="240"/>
    </row>
    <row r="243" spans="2:11" s="210" customFormat="1" ht="22" customHeight="1" x14ac:dyDescent="0.15">
      <c r="B243" s="231">
        <v>238</v>
      </c>
      <c r="C243" s="216" t="s">
        <v>734</v>
      </c>
      <c r="D243" s="216">
        <v>24868603</v>
      </c>
      <c r="E243" s="217">
        <v>908526</v>
      </c>
      <c r="F243" s="218">
        <v>44319</v>
      </c>
      <c r="G243" s="218">
        <v>25239</v>
      </c>
      <c r="H243" s="212">
        <f t="shared" ca="1" si="6"/>
        <v>55</v>
      </c>
      <c r="I243" s="219">
        <f t="shared" si="8"/>
        <v>13627890</v>
      </c>
      <c r="J243" s="239"/>
      <c r="K243" s="240"/>
    </row>
    <row r="244" spans="2:11" s="210" customFormat="1" ht="22" customHeight="1" x14ac:dyDescent="0.15">
      <c r="B244" s="231">
        <v>239</v>
      </c>
      <c r="C244" s="216" t="s">
        <v>735</v>
      </c>
      <c r="D244" s="216">
        <v>1059700140</v>
      </c>
      <c r="E244" s="221">
        <v>1745030</v>
      </c>
      <c r="F244" s="218">
        <v>44272</v>
      </c>
      <c r="G244" s="218">
        <v>32652</v>
      </c>
      <c r="H244" s="212">
        <f t="shared" ca="1" si="6"/>
        <v>34</v>
      </c>
      <c r="I244" s="219">
        <f t="shared" si="8"/>
        <v>26175450</v>
      </c>
      <c r="J244" s="239"/>
      <c r="K244" s="240"/>
    </row>
    <row r="245" spans="2:11" s="210" customFormat="1" ht="22" customHeight="1" x14ac:dyDescent="0.15">
      <c r="B245" s="231">
        <v>240</v>
      </c>
      <c r="C245" s="216" t="s">
        <v>736</v>
      </c>
      <c r="D245" s="216">
        <v>1059811473</v>
      </c>
      <c r="E245" s="221">
        <v>4830175</v>
      </c>
      <c r="F245" s="218">
        <v>44419</v>
      </c>
      <c r="G245" s="218">
        <v>32486</v>
      </c>
      <c r="H245" s="212">
        <f t="shared" ca="1" si="6"/>
        <v>35</v>
      </c>
      <c r="I245" s="219">
        <f t="shared" si="8"/>
        <v>72452625</v>
      </c>
      <c r="J245" s="239"/>
      <c r="K245" s="240"/>
    </row>
    <row r="246" spans="2:11" s="210" customFormat="1" ht="22" customHeight="1" x14ac:dyDescent="0.15">
      <c r="B246" s="231">
        <v>241</v>
      </c>
      <c r="C246" s="216" t="s">
        <v>737</v>
      </c>
      <c r="D246" s="216">
        <v>1094925729</v>
      </c>
      <c r="E246" s="217">
        <v>4590000</v>
      </c>
      <c r="F246" s="218">
        <v>44432</v>
      </c>
      <c r="G246" s="218">
        <v>33617</v>
      </c>
      <c r="H246" s="212">
        <f t="shared" ca="1" si="6"/>
        <v>32</v>
      </c>
      <c r="I246" s="219">
        <f t="shared" si="8"/>
        <v>68850000</v>
      </c>
      <c r="J246" s="239"/>
      <c r="K246" s="240"/>
    </row>
    <row r="247" spans="2:11" s="210" customFormat="1" ht="22" customHeight="1" x14ac:dyDescent="0.15">
      <c r="B247" s="231">
        <v>242</v>
      </c>
      <c r="C247" s="216" t="s">
        <v>738</v>
      </c>
      <c r="D247" s="216">
        <v>75082558</v>
      </c>
      <c r="E247" s="217">
        <v>4296843</v>
      </c>
      <c r="F247" s="218">
        <v>44432</v>
      </c>
      <c r="G247" s="218">
        <v>28124</v>
      </c>
      <c r="H247" s="212">
        <f t="shared" ca="1" si="6"/>
        <v>47</v>
      </c>
      <c r="I247" s="219">
        <f t="shared" si="8"/>
        <v>64452645</v>
      </c>
      <c r="J247" s="239"/>
      <c r="K247" s="240"/>
    </row>
    <row r="248" spans="2:11" s="210" customFormat="1" ht="22" customHeight="1" x14ac:dyDescent="0.15">
      <c r="B248" s="231">
        <v>243</v>
      </c>
      <c r="C248" s="216" t="s">
        <v>762</v>
      </c>
      <c r="D248" s="216">
        <v>24628704</v>
      </c>
      <c r="E248" s="221">
        <v>9781863</v>
      </c>
      <c r="F248" s="218">
        <v>44435</v>
      </c>
      <c r="G248" s="218">
        <v>25397</v>
      </c>
      <c r="H248" s="212">
        <f t="shared" ca="1" si="6"/>
        <v>54</v>
      </c>
      <c r="I248" s="219">
        <f t="shared" si="8"/>
        <v>146727945</v>
      </c>
      <c r="J248" s="239"/>
      <c r="K248" s="240"/>
    </row>
    <row r="249" spans="2:11" s="210" customFormat="1" ht="22" customHeight="1" x14ac:dyDescent="0.15">
      <c r="B249" s="231">
        <v>244</v>
      </c>
      <c r="C249" s="216" t="s">
        <v>739</v>
      </c>
      <c r="D249" s="216">
        <v>33990277</v>
      </c>
      <c r="E249" s="217">
        <v>2701898</v>
      </c>
      <c r="F249" s="218">
        <v>44434</v>
      </c>
      <c r="G249" s="218">
        <v>25366</v>
      </c>
      <c r="H249" s="212">
        <f t="shared" ca="1" si="6"/>
        <v>54</v>
      </c>
      <c r="I249" s="222">
        <f t="shared" si="8"/>
        <v>40528470</v>
      </c>
      <c r="J249" s="239"/>
      <c r="K249" s="240"/>
    </row>
    <row r="250" spans="2:11" s="210" customFormat="1" ht="22" customHeight="1" x14ac:dyDescent="0.15">
      <c r="B250" s="231">
        <v>245</v>
      </c>
      <c r="C250" s="216" t="s">
        <v>740</v>
      </c>
      <c r="D250" s="216">
        <v>16112508</v>
      </c>
      <c r="E250" s="217">
        <v>1600000</v>
      </c>
      <c r="F250" s="218">
        <v>44440</v>
      </c>
      <c r="G250" s="218">
        <v>25782</v>
      </c>
      <c r="H250" s="212">
        <f t="shared" ca="1" si="6"/>
        <v>53</v>
      </c>
      <c r="I250" s="222">
        <f t="shared" si="8"/>
        <v>24000000</v>
      </c>
      <c r="J250" s="239"/>
      <c r="K250" s="240"/>
    </row>
    <row r="251" spans="2:11" s="210" customFormat="1" ht="22" customHeight="1" x14ac:dyDescent="0.15">
      <c r="B251" s="231">
        <v>246</v>
      </c>
      <c r="C251" s="223" t="s">
        <v>741</v>
      </c>
      <c r="D251" s="223">
        <v>1061657869</v>
      </c>
      <c r="E251" s="224">
        <v>1855000</v>
      </c>
      <c r="F251" s="225">
        <v>44440</v>
      </c>
      <c r="G251" s="225">
        <v>36252</v>
      </c>
      <c r="H251" s="213">
        <f t="shared" ca="1" si="6"/>
        <v>24</v>
      </c>
      <c r="I251" s="226">
        <f t="shared" si="8"/>
        <v>27825000</v>
      </c>
      <c r="J251" s="239"/>
      <c r="K251" s="240"/>
    </row>
    <row r="252" spans="2:11" s="210" customFormat="1" ht="22" customHeight="1" x14ac:dyDescent="0.15">
      <c r="B252" s="231">
        <v>247</v>
      </c>
      <c r="C252" s="216" t="s">
        <v>742</v>
      </c>
      <c r="D252" s="216">
        <v>15990193</v>
      </c>
      <c r="E252" s="217">
        <v>1566080</v>
      </c>
      <c r="F252" s="218">
        <v>44473</v>
      </c>
      <c r="G252" s="218">
        <v>28363</v>
      </c>
      <c r="H252" s="212">
        <f t="shared" ca="1" si="6"/>
        <v>46</v>
      </c>
      <c r="I252" s="222">
        <f t="shared" si="8"/>
        <v>23491200</v>
      </c>
      <c r="J252" s="239"/>
      <c r="K252" s="240"/>
    </row>
    <row r="253" spans="2:11" s="210" customFormat="1" ht="22" customHeight="1" x14ac:dyDescent="0.15">
      <c r="B253" s="231">
        <v>248</v>
      </c>
      <c r="C253" s="216" t="s">
        <v>743</v>
      </c>
      <c r="D253" s="216">
        <v>4595664</v>
      </c>
      <c r="E253" s="217">
        <v>1566080</v>
      </c>
      <c r="F253" s="218">
        <v>44474</v>
      </c>
      <c r="G253" s="218">
        <v>21465</v>
      </c>
      <c r="H253" s="212">
        <f t="shared" ca="1" si="6"/>
        <v>65</v>
      </c>
      <c r="I253" s="222">
        <f t="shared" si="8"/>
        <v>23491200</v>
      </c>
      <c r="J253" s="239"/>
      <c r="K253" s="240"/>
    </row>
    <row r="254" spans="2:11" s="210" customFormat="1" ht="22" customHeight="1" x14ac:dyDescent="0.15">
      <c r="B254" s="231">
        <v>249</v>
      </c>
      <c r="C254" s="216" t="s">
        <v>744</v>
      </c>
      <c r="D254" s="216">
        <v>1073323923</v>
      </c>
      <c r="E254" s="217">
        <v>1566080</v>
      </c>
      <c r="F254" s="218">
        <v>44483</v>
      </c>
      <c r="G254" s="218">
        <v>33432</v>
      </c>
      <c r="H254" s="212">
        <f t="shared" ca="1" si="6"/>
        <v>32</v>
      </c>
      <c r="I254" s="222">
        <f t="shared" si="8"/>
        <v>23491200</v>
      </c>
      <c r="J254" s="239"/>
      <c r="K254" s="240"/>
    </row>
    <row r="255" spans="2:11" s="210" customFormat="1" ht="22" customHeight="1" x14ac:dyDescent="0.15">
      <c r="B255" s="231">
        <v>250</v>
      </c>
      <c r="C255" s="216" t="s">
        <v>745</v>
      </c>
      <c r="D255" s="216">
        <v>1061047391</v>
      </c>
      <c r="E255" s="217">
        <v>1645010</v>
      </c>
      <c r="F255" s="218">
        <v>44488</v>
      </c>
      <c r="G255" s="218">
        <v>33799</v>
      </c>
      <c r="H255" s="212">
        <f t="shared" ca="1" si="6"/>
        <v>31</v>
      </c>
      <c r="I255" s="222">
        <f t="shared" si="8"/>
        <v>24675150</v>
      </c>
      <c r="J255" s="239"/>
      <c r="K255" s="240"/>
    </row>
    <row r="256" spans="2:11" s="210" customFormat="1" ht="22" customHeight="1" x14ac:dyDescent="0.15">
      <c r="B256" s="231">
        <v>251</v>
      </c>
      <c r="C256" s="216" t="s">
        <v>746</v>
      </c>
      <c r="D256" s="216">
        <v>1053769762</v>
      </c>
      <c r="E256" s="217">
        <v>2534519</v>
      </c>
      <c r="F256" s="218">
        <v>44466</v>
      </c>
      <c r="G256" s="218">
        <v>31618</v>
      </c>
      <c r="H256" s="212">
        <f t="shared" ca="1" si="6"/>
        <v>37</v>
      </c>
      <c r="I256" s="222">
        <f t="shared" si="8"/>
        <v>38017785</v>
      </c>
      <c r="J256" s="239"/>
      <c r="K256" s="240"/>
    </row>
    <row r="257" spans="2:11" s="210" customFormat="1" ht="22" customHeight="1" x14ac:dyDescent="0.15">
      <c r="B257" s="231">
        <v>252</v>
      </c>
      <c r="C257" s="216" t="s">
        <v>748</v>
      </c>
      <c r="D257" s="216">
        <v>15922188</v>
      </c>
      <c r="E257" s="217">
        <v>1566080</v>
      </c>
      <c r="F257" s="218">
        <v>44544</v>
      </c>
      <c r="G257" s="218">
        <v>27730</v>
      </c>
      <c r="H257" s="212">
        <f t="shared" ca="1" si="6"/>
        <v>48</v>
      </c>
      <c r="I257" s="222">
        <f t="shared" si="8"/>
        <v>23491200</v>
      </c>
      <c r="J257" s="239"/>
      <c r="K257" s="240"/>
    </row>
    <row r="258" spans="2:11" s="210" customFormat="1" ht="22" customHeight="1" x14ac:dyDescent="0.15">
      <c r="B258" s="231">
        <v>253</v>
      </c>
      <c r="C258" s="227" t="s">
        <v>758</v>
      </c>
      <c r="D258" s="227">
        <v>15908275</v>
      </c>
      <c r="E258" s="228">
        <v>1747280</v>
      </c>
      <c r="F258" s="229">
        <v>44568</v>
      </c>
      <c r="G258" s="229">
        <v>25186</v>
      </c>
      <c r="H258" s="214">
        <f t="shared" ca="1" si="6"/>
        <v>55</v>
      </c>
      <c r="I258" s="230">
        <f t="shared" si="8"/>
        <v>26209200</v>
      </c>
      <c r="J258" s="216" t="s">
        <v>782</v>
      </c>
      <c r="K258" s="231"/>
    </row>
    <row r="259" spans="2:11" s="210" customFormat="1" ht="22" customHeight="1" x14ac:dyDescent="0.15">
      <c r="B259" s="231">
        <v>254</v>
      </c>
      <c r="C259" s="216" t="s">
        <v>759</v>
      </c>
      <c r="D259" s="216">
        <v>1053835954</v>
      </c>
      <c r="E259" s="217">
        <v>4830175</v>
      </c>
      <c r="F259" s="218">
        <v>44593</v>
      </c>
      <c r="G259" s="218">
        <v>34529</v>
      </c>
      <c r="H259" s="212">
        <f t="shared" ca="1" si="6"/>
        <v>29</v>
      </c>
      <c r="I259" s="222">
        <f t="shared" si="8"/>
        <v>72452625</v>
      </c>
      <c r="J259" s="216" t="s">
        <v>782</v>
      </c>
      <c r="K259" s="216"/>
    </row>
    <row r="260" spans="2:11" s="210" customFormat="1" ht="22" customHeight="1" x14ac:dyDescent="0.15">
      <c r="B260" s="231">
        <v>255</v>
      </c>
      <c r="C260" s="216" t="s">
        <v>760</v>
      </c>
      <c r="D260" s="216">
        <v>1060655453</v>
      </c>
      <c r="E260" s="217">
        <v>2066870</v>
      </c>
      <c r="F260" s="218">
        <v>44599</v>
      </c>
      <c r="G260" s="218">
        <v>35731</v>
      </c>
      <c r="H260" s="212">
        <f t="shared" ca="1" si="6"/>
        <v>26</v>
      </c>
      <c r="I260" s="222">
        <f t="shared" si="8"/>
        <v>31003050</v>
      </c>
      <c r="J260" s="216" t="s">
        <v>782</v>
      </c>
      <c r="K260" s="216"/>
    </row>
    <row r="261" spans="2:11" s="210" customFormat="1" ht="22" customHeight="1" x14ac:dyDescent="0.15">
      <c r="B261" s="231">
        <v>256</v>
      </c>
      <c r="C261" s="232" t="s">
        <v>761</v>
      </c>
      <c r="D261" s="216">
        <v>75090219</v>
      </c>
      <c r="E261" s="217">
        <v>1946930</v>
      </c>
      <c r="F261" s="218">
        <v>44649</v>
      </c>
      <c r="G261" s="218">
        <v>28903</v>
      </c>
      <c r="H261" s="212">
        <f t="shared" ca="1" si="6"/>
        <v>44</v>
      </c>
      <c r="I261" s="222">
        <f t="shared" si="8"/>
        <v>29203950</v>
      </c>
      <c r="J261" s="216" t="s">
        <v>782</v>
      </c>
      <c r="K261" s="216"/>
    </row>
    <row r="262" spans="2:11" s="210" customFormat="1" ht="22" customHeight="1" x14ac:dyDescent="0.15">
      <c r="B262" s="231">
        <v>257</v>
      </c>
      <c r="C262" s="232" t="s">
        <v>763</v>
      </c>
      <c r="D262" s="216">
        <v>1053831519</v>
      </c>
      <c r="E262" s="217">
        <v>4830175</v>
      </c>
      <c r="F262" s="218">
        <v>44686</v>
      </c>
      <c r="G262" s="218">
        <v>34334</v>
      </c>
      <c r="H262" s="212">
        <f t="shared" ca="1" si="6"/>
        <v>30</v>
      </c>
      <c r="I262" s="222">
        <f t="shared" si="8"/>
        <v>72452625</v>
      </c>
      <c r="J262" s="216" t="s">
        <v>782</v>
      </c>
      <c r="K262" s="216"/>
    </row>
    <row r="263" spans="2:11" s="210" customFormat="1" ht="22" customHeight="1" x14ac:dyDescent="0.15">
      <c r="B263" s="231">
        <v>258</v>
      </c>
      <c r="C263" s="232" t="s">
        <v>764</v>
      </c>
      <c r="D263" s="216">
        <v>1061653393</v>
      </c>
      <c r="E263" s="217">
        <v>1747280</v>
      </c>
      <c r="F263" s="218">
        <v>44708</v>
      </c>
      <c r="G263" s="218">
        <v>33976</v>
      </c>
      <c r="H263" s="212">
        <f t="shared" ref="H263:H266" ca="1" si="9">INT(YEARFRAC(TODAY(),G263))</f>
        <v>31</v>
      </c>
      <c r="I263" s="219">
        <f t="shared" ref="I263:I266" si="10">E263*15</f>
        <v>26209200</v>
      </c>
      <c r="J263" s="216" t="s">
        <v>782</v>
      </c>
      <c r="K263" s="216"/>
    </row>
    <row r="264" spans="2:11" s="210" customFormat="1" ht="22" customHeight="1" x14ac:dyDescent="0.15">
      <c r="B264" s="231">
        <v>259</v>
      </c>
      <c r="C264" s="232" t="s">
        <v>765</v>
      </c>
      <c r="D264" s="216">
        <v>14399921</v>
      </c>
      <c r="E264" s="217">
        <v>4608794</v>
      </c>
      <c r="F264" s="218">
        <v>44770</v>
      </c>
      <c r="G264" s="218">
        <v>30586</v>
      </c>
      <c r="H264" s="212">
        <f t="shared" ca="1" si="9"/>
        <v>40</v>
      </c>
      <c r="I264" s="219">
        <f t="shared" si="10"/>
        <v>69131910</v>
      </c>
      <c r="J264" s="216" t="s">
        <v>782</v>
      </c>
      <c r="K264" s="216"/>
    </row>
    <row r="265" spans="2:11" s="210" customFormat="1" ht="22" customHeight="1" x14ac:dyDescent="0.15">
      <c r="B265" s="231">
        <v>260</v>
      </c>
      <c r="C265" s="232" t="s">
        <v>766</v>
      </c>
      <c r="D265" s="216">
        <v>1059812983</v>
      </c>
      <c r="E265" s="217">
        <v>1946930</v>
      </c>
      <c r="F265" s="218">
        <v>44791</v>
      </c>
      <c r="G265" s="218">
        <v>33805</v>
      </c>
      <c r="H265" s="212">
        <f t="shared" ca="1" si="9"/>
        <v>31</v>
      </c>
      <c r="I265" s="219">
        <f t="shared" si="10"/>
        <v>29203950</v>
      </c>
      <c r="J265" s="216" t="s">
        <v>782</v>
      </c>
      <c r="K265" s="216"/>
    </row>
    <row r="266" spans="2:11" s="210" customFormat="1" ht="22" customHeight="1" x14ac:dyDescent="0.15">
      <c r="B266" s="231">
        <v>261</v>
      </c>
      <c r="C266" s="232" t="s">
        <v>767</v>
      </c>
      <c r="D266" s="216">
        <v>25233425</v>
      </c>
      <c r="E266" s="217">
        <v>3044290</v>
      </c>
      <c r="F266" s="218">
        <v>44811</v>
      </c>
      <c r="G266" s="218">
        <v>24632</v>
      </c>
      <c r="H266" s="212">
        <f t="shared" ca="1" si="9"/>
        <v>56</v>
      </c>
      <c r="I266" s="219">
        <f t="shared" si="10"/>
        <v>45664350</v>
      </c>
      <c r="J266" s="216" t="s">
        <v>782</v>
      </c>
      <c r="K266" s="216"/>
    </row>
    <row r="267" spans="2:11" s="210" customFormat="1" ht="22" customHeight="1" x14ac:dyDescent="0.15">
      <c r="B267" s="231">
        <v>262</v>
      </c>
      <c r="C267" s="232" t="s">
        <v>777</v>
      </c>
      <c r="D267" s="216">
        <v>75049799</v>
      </c>
      <c r="E267" s="217">
        <v>1747280</v>
      </c>
      <c r="F267" s="218">
        <v>44900</v>
      </c>
      <c r="G267" s="218">
        <v>28092</v>
      </c>
      <c r="H267" s="212">
        <f t="shared" ref="H267" ca="1" si="11">INT(YEARFRAC(TODAY(),G267))</f>
        <v>47</v>
      </c>
      <c r="I267" s="219">
        <f t="shared" ref="I267" si="12">E267*15</f>
        <v>26209200</v>
      </c>
      <c r="J267" s="216" t="s">
        <v>782</v>
      </c>
      <c r="K267" s="216"/>
    </row>
    <row r="268" spans="2:11" s="210" customFormat="1" ht="22" customHeight="1" x14ac:dyDescent="0.15">
      <c r="B268" s="231">
        <v>263</v>
      </c>
      <c r="C268" s="232" t="s">
        <v>778</v>
      </c>
      <c r="D268" s="216">
        <v>1058229668</v>
      </c>
      <c r="E268" s="217">
        <v>2718525</v>
      </c>
      <c r="F268" s="218">
        <v>44909</v>
      </c>
      <c r="G268" s="218">
        <v>33782</v>
      </c>
      <c r="H268" s="212">
        <f t="shared" ref="H268" ca="1" si="13">INT(YEARFRAC(TODAY(),G268))</f>
        <v>31</v>
      </c>
      <c r="I268" s="219">
        <f t="shared" ref="I268" si="14">E268*15</f>
        <v>40777875</v>
      </c>
      <c r="J268" s="216" t="s">
        <v>782</v>
      </c>
      <c r="K268" s="216"/>
    </row>
    <row r="269" spans="2:11" s="210" customFormat="1" ht="22" customHeight="1" x14ac:dyDescent="0.15">
      <c r="B269" s="97"/>
      <c r="E269" s="233"/>
      <c r="F269" s="234"/>
      <c r="G269" s="234"/>
      <c r="H269" s="215"/>
      <c r="K269" s="97"/>
    </row>
    <row r="270" spans="2:11" s="210" customFormat="1" ht="22" customHeight="1" x14ac:dyDescent="0.15">
      <c r="B270" s="97"/>
      <c r="G270" s="235"/>
      <c r="H270" s="236" t="s">
        <v>747</v>
      </c>
      <c r="I270" s="237">
        <f>SUM(I6:I268)</f>
        <v>8365313400</v>
      </c>
      <c r="J270" s="235"/>
      <c r="K270" s="238"/>
    </row>
  </sheetData>
  <mergeCells count="4">
    <mergeCell ref="J5:K5"/>
    <mergeCell ref="B1:K1"/>
    <mergeCell ref="B2:K2"/>
    <mergeCell ref="B3:K3"/>
  </mergeCells>
  <conditionalFormatting sqref="D263:D267">
    <cfRule type="duplicateValues" dxfId="6" priority="13"/>
  </conditionalFormatting>
  <conditionalFormatting sqref="D268">
    <cfRule type="duplicateValues" dxfId="5" priority="1"/>
    <cfRule type="duplicateValues" dxfId="4" priority="2"/>
    <cfRule type="duplicateValues" dxfId="3" priority="3"/>
  </conditionalFormatting>
  <conditionalFormatting sqref="D269:D1048576 D4:D262">
    <cfRule type="duplicateValues" dxfId="2" priority="10"/>
  </conditionalFormatting>
  <conditionalFormatting sqref="D269:D1048576 D4:D267">
    <cfRule type="duplicateValues" dxfId="1" priority="5"/>
    <cfRule type="duplicateValues" dxfId="0" priority="6"/>
  </conditionalFormatting>
  <pageMargins left="0.70866141732283472" right="0.70866141732283472" top="0.74803149606299213" bottom="0.74803149606299213" header="0.31496062992125984" footer="0.31496062992125984"/>
  <pageSetup scale="32" fitToHeight="0" orientation="portrait" copies="2" r:id="rId1"/>
  <headerFooter>
    <oddFooter>&amp;C_x000D_&amp;1#&amp;"Calibri"&amp;10&amp;K008000 DOCUMENTO PÚBLICO</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2CCEF47AE96514E9E2B29CDB4D25289" ma:contentTypeVersion="8" ma:contentTypeDescription="Crear nuevo documento." ma:contentTypeScope="" ma:versionID="392c22a667eeaeb164345f14d3bba569">
  <xsd:schema xmlns:xsd="http://www.w3.org/2001/XMLSchema" xmlns:xs="http://www.w3.org/2001/XMLSchema" xmlns:p="http://schemas.microsoft.com/office/2006/metadata/properties" xmlns:ns2="3d254a28-84bf-4181-9ee8-4b9f0b323d56" targetNamespace="http://schemas.microsoft.com/office/2006/metadata/properties" ma:root="true" ma:fieldsID="237fa5f56b9f023f17db270f31ee282f" ns2:_="">
    <xsd:import namespace="3d254a28-84bf-4181-9ee8-4b9f0b323d5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254a28-84bf-4181-9ee8-4b9f0b323d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A15018-4C68-4A28-891A-F688C50391C9}">
  <ds:schemaRefs>
    <ds:schemaRef ds:uri="http://schemas.microsoft.com/office/2006/documentManagement/types"/>
    <ds:schemaRef ds:uri="http://schemas.openxmlformats.org/package/2006/metadata/core-properties"/>
    <ds:schemaRef ds:uri="http://purl.org/dc/dcmitype/"/>
    <ds:schemaRef ds:uri="http://schemas.microsoft.com/office/2006/metadata/properties"/>
    <ds:schemaRef ds:uri="http://purl.org/dc/terms/"/>
    <ds:schemaRef ds:uri="http://purl.org/dc/elements/1.1/"/>
    <ds:schemaRef ds:uri="http://www.w3.org/XML/1998/namespace"/>
    <ds:schemaRef ds:uri="3d254a28-84bf-4181-9ee8-4b9f0b323d56"/>
    <ds:schemaRef ds:uri="http://schemas.microsoft.com/office/infopath/2007/PartnerControls"/>
  </ds:schemaRefs>
</ds:datastoreItem>
</file>

<file path=customXml/itemProps2.xml><?xml version="1.0" encoding="utf-8"?>
<ds:datastoreItem xmlns:ds="http://schemas.openxmlformats.org/officeDocument/2006/customXml" ds:itemID="{47C70037-B0BD-452B-BF35-05EA9BCCD267}">
  <ds:schemaRefs>
    <ds:schemaRef ds:uri="http://schemas.microsoft.com/sharepoint/v3/contenttype/forms"/>
  </ds:schemaRefs>
</ds:datastoreItem>
</file>

<file path=customXml/itemProps3.xml><?xml version="1.0" encoding="utf-8"?>
<ds:datastoreItem xmlns:ds="http://schemas.openxmlformats.org/officeDocument/2006/customXml" ds:itemID="{22F59219-15A7-4905-BD5F-513D5A544D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254a28-84bf-4181-9ee8-4b9f0b323d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SLIP POLIZAS</vt:lpstr>
      <vt:lpstr>ACTIVOS.</vt:lpstr>
      <vt:lpstr>RELACION DE EQUIPO Y MAQUINARIA</vt:lpstr>
      <vt:lpstr>CARGOS AMPARADOS SERVIDORES</vt:lpstr>
      <vt:lpstr>OBRAS CIVILES </vt:lpstr>
      <vt:lpstr>RELACIÓN VEHICULOS</vt:lpstr>
      <vt:lpstr>ASEGURADO 2022</vt:lpstr>
      <vt:lpstr>ACTIVOS.!Área_de_impresión</vt:lpstr>
      <vt:lpstr>'OBRAS CIVILES '!Área_de_impresión</vt:lpstr>
      <vt:lpstr>'RELACION DE EQUIPO Y MAQUINARIA'!Área_de_impresión</vt:lpstr>
      <vt:lpstr>'RELACIÓN VEHICULOS'!Área_de_impresión</vt:lpstr>
      <vt:lpstr>'SLIP POLIZAS'!Área_de_impresión</vt:lpstr>
      <vt:lpstr>'ASEGURADO 2022'!Títulos_a_imprimir</vt:lpstr>
      <vt:lpstr>'SLIP POLIZAS'!Títulos_a_imprimir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Microsoft Office User</cp:lastModifiedBy>
  <cp:lastPrinted>2023-01-31T22:19:12Z</cp:lastPrinted>
  <dcterms:created xsi:type="dcterms:W3CDTF">2012-09-24T19:32:38Z</dcterms:created>
  <dcterms:modified xsi:type="dcterms:W3CDTF">2024-02-06T01:30:08Z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d7dcfcf-2f13-416d-bd85-85e5cda1e908_Enabled">
    <vt:lpwstr>true</vt:lpwstr>
  </property>
  <property fmtid="{D5CDD505-2E9C-101B-9397-08002B2CF9AE}" pid="3" name="MSIP_Label_4d7dcfcf-2f13-416d-bd85-85e5cda1e908_SetDate">
    <vt:lpwstr>2022-06-30T13:57:02Z</vt:lpwstr>
  </property>
  <property fmtid="{D5CDD505-2E9C-101B-9397-08002B2CF9AE}" pid="4" name="MSIP_Label_4d7dcfcf-2f13-416d-bd85-85e5cda1e908_Method">
    <vt:lpwstr>Privileged</vt:lpwstr>
  </property>
  <property fmtid="{D5CDD505-2E9C-101B-9397-08002B2CF9AE}" pid="5" name="MSIP_Label_4d7dcfcf-2f13-416d-bd85-85e5cda1e908_Name">
    <vt:lpwstr>Pública</vt:lpwstr>
  </property>
  <property fmtid="{D5CDD505-2E9C-101B-9397-08002B2CF9AE}" pid="6" name="MSIP_Label_4d7dcfcf-2f13-416d-bd85-85e5cda1e908_SiteId">
    <vt:lpwstr>73e84937-70de-4ceb-8f14-b8f9ab356f6e</vt:lpwstr>
  </property>
  <property fmtid="{D5CDD505-2E9C-101B-9397-08002B2CF9AE}" pid="7" name="MSIP_Label_4d7dcfcf-2f13-416d-bd85-85e5cda1e908_ActionId">
    <vt:lpwstr>bec83e3f-9b62-43b4-b147-014a846fb857</vt:lpwstr>
  </property>
  <property fmtid="{D5CDD505-2E9C-101B-9397-08002B2CF9AE}" pid="8" name="MSIP_Label_4d7dcfcf-2f13-416d-bd85-85e5cda1e908_ContentBits">
    <vt:lpwstr>2</vt:lpwstr>
  </property>
</Properties>
</file>