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empocaldas1.sharepoint.com/sites/INTRANET EMPOCALDAS/documentos_corporativos/juri_11/Documentos compartidos/JUAN CAMILO/INVITACIONES PUBLICAS/TRANSPORTE 2023/"/>
    </mc:Choice>
  </mc:AlternateContent>
  <xr:revisionPtr revIDLastSave="22" documentId="13_ncr:1_{C661C46A-9AB0-4D64-B244-F2AE6B9C7B03}" xr6:coauthVersionLast="47" xr6:coauthVersionMax="47" xr10:uidLastSave="{DBB41DC7-DFB8-4D14-A4CB-86A8B1BECED0}"/>
  <bookViews>
    <workbookView xWindow="-120" yWindow="-120" windowWidth="21840" windowHeight="13140" activeTab="1" xr2:uid="{00000000-000D-0000-FFFF-FFFF00000000}"/>
  </bookViews>
  <sheets>
    <sheet name="TABLA 4Y5" sheetId="7" r:id="rId1"/>
    <sheet name="grupo i" sheetId="6" r:id="rId2"/>
    <sheet name="grupoii" sheetId="2" r:id="rId3"/>
    <sheet name="grupoiii" sheetId="3" r:id="rId4"/>
    <sheet name="pres oficial" sheetId="1" r:id="rId5"/>
    <sheet name="formatos" sheetId="4" r:id="rId6"/>
  </sheets>
  <definedNames>
    <definedName name="_xlnm._FilterDatabase" localSheetId="0" hidden="1">'TABLA 4Y5'!$A$1:$D$26</definedName>
    <definedName name="A" localSheetId="1">#REF!</definedName>
    <definedName name="A">#REF!</definedName>
    <definedName name="_xlnm.Print_Area" localSheetId="1">'grupo i'!$A$1:$K$75</definedName>
    <definedName name="_xlnm.Print_Area" localSheetId="2">grupoii!$A$1:$L$29</definedName>
    <definedName name="_xlnm.Print_Area" localSheetId="3">grupoiii!$A$1:$H$10</definedName>
    <definedName name="_xlnm.Print_Area" localSheetId="4">'pres oficial'!$A$1:$F$8</definedName>
    <definedName name="_xlnm.Print_Area" localSheetId="0">'TABLA 4Y5'!$A$1:$G$26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1" localSheetId="1">#REF!</definedName>
    <definedName name="Excel_BuiltIn_Print_Area_1_1_1_1">#REF!</definedName>
    <definedName name="Excel_BuiltIn_Print_Area_1_1_1_1_1" localSheetId="1">#REF!</definedName>
    <definedName name="Excel_BuiltIn_Print_Area_1_1_1_1_1">#REF!</definedName>
    <definedName name="Excel_BuiltIn_Print_Area_1_1_1_1_1_1" localSheetId="1">#REF!</definedName>
    <definedName name="Excel_BuiltIn_Print_Area_1_1_1_1_1_1">#REF!</definedName>
    <definedName name="Excel_BuiltIn_Print_Area_1_1_1_1_1_1_1" localSheetId="1">#REF!</definedName>
    <definedName name="Excel_BuiltIn_Print_Area_1_1_1_1_1_1_1">#REF!</definedName>
    <definedName name="Excel_BuiltIn_Print_Area_1_1_1_1_1_1_1_1" localSheetId="1">#REF!</definedName>
    <definedName name="Excel_BuiltIn_Print_Area_1_1_1_1_1_1_1_1">#REF!</definedName>
    <definedName name="Excel_BuiltIn_Print_Area_1_1_1_1_1_1_1_1_1" localSheetId="1">#REF!</definedName>
    <definedName name="Excel_BuiltIn_Print_Area_1_1_1_1_1_1_1_1_1">#REF!</definedName>
    <definedName name="Excel_BuiltIn_Print_Area_1_1_1_1_1_1_1_1_1_1" localSheetId="1">#REF!</definedName>
    <definedName name="Excel_BuiltIn_Print_Area_1_1_1_1_1_1_1_1_1_1">#REF!</definedName>
    <definedName name="Excel_BuiltIn_Print_Area_1_1_1_1_1_1_1_1_1_1_1" localSheetId="1">#REF!</definedName>
    <definedName name="Excel_BuiltIn_Print_Area_1_1_1_1_1_1_1_1_1_1_1">#REF!</definedName>
    <definedName name="Excel_BuiltIn_Print_Area_1_1_1_1_1_1_1_1_1_1_1_1" localSheetId="1">#REF!</definedName>
    <definedName name="Excel_BuiltIn_Print_Area_1_1_1_1_1_1_1_1_1_1_1_1">#REF!</definedName>
    <definedName name="Excel_BuiltIn_Print_Area_1_1_1_1_1_1_1_1_1_1_1_1_1" localSheetId="1">#REF!</definedName>
    <definedName name="Excel_BuiltIn_Print_Area_1_1_1_1_1_1_1_1_1_1_1_1_1">#REF!</definedName>
    <definedName name="Excel_BuiltIn_Print_Area_1_1_1_1_1_1_1_1_1_1_1_1_1_1" localSheetId="1">#REF!</definedName>
    <definedName name="Excel_BuiltIn_Print_Area_1_1_1_1_1_1_1_1_1_1_1_1_1_1">#REF!</definedName>
    <definedName name="Excel_BuiltIn_Print_Area_1_1_1_1_1_1_1_1_1_1_1_1_1_1_1" localSheetId="1">#REF!</definedName>
    <definedName name="Excel_BuiltIn_Print_Area_1_1_1_1_1_1_1_1_1_1_1_1_1_1_1">#REF!</definedName>
    <definedName name="Excel_BuiltIn_Print_Area_1_1_1_1_1_1_1_1_1_1_1_1_1_1_1_1" localSheetId="1">#REF!</definedName>
    <definedName name="Excel_BuiltIn_Print_Area_1_1_1_1_1_1_1_1_1_1_1_1_1_1_1_1">#REF!</definedName>
    <definedName name="Excel_BuiltIn_Print_Area_1_1_1_1_1_1_1_1_1_1_1_1_1_1_1_1_1" localSheetId="1">#REF!</definedName>
    <definedName name="Excel_BuiltIn_Print_Area_1_1_1_1_1_1_1_1_1_1_1_1_1_1_1_1_1">#REF!</definedName>
    <definedName name="Excel_BuiltIn_Print_Area_2" localSheetId="1">formatos!#REF!</definedName>
    <definedName name="Excel_BuiltIn_Print_Area_2">formatos!#REF!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I5" i="6"/>
  <c r="J5" i="6" s="1"/>
  <c r="K5" i="6" s="1"/>
  <c r="I6" i="6"/>
  <c r="J6" i="6"/>
  <c r="K6" i="6" s="1"/>
  <c r="E5" i="1"/>
  <c r="E6" i="3"/>
  <c r="E7" i="3"/>
  <c r="E8" i="3"/>
  <c r="E9" i="3"/>
  <c r="E5" i="3"/>
  <c r="I10" i="3"/>
  <c r="H8" i="2"/>
  <c r="G9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P28" i="2"/>
  <c r="O28" i="2"/>
  <c r="K7" i="6" l="1"/>
  <c r="K9" i="6" s="1"/>
  <c r="G28" i="2"/>
  <c r="H28" i="2"/>
  <c r="O9" i="6" l="1"/>
  <c r="F6" i="2"/>
  <c r="F5" i="2"/>
  <c r="M6" i="6" l="1"/>
  <c r="M5" i="6"/>
  <c r="O6" i="6"/>
  <c r="D6" i="6" s="1"/>
  <c r="O5" i="6"/>
  <c r="D5" i="6" s="1"/>
  <c r="O10" i="6"/>
  <c r="D10" i="6" s="1"/>
  <c r="O11" i="6"/>
  <c r="D11" i="6" s="1"/>
  <c r="O12" i="6"/>
  <c r="D12" i="6" s="1"/>
  <c r="O13" i="6"/>
  <c r="D13" i="6" s="1"/>
  <c r="O14" i="6"/>
  <c r="D14" i="6" s="1"/>
  <c r="O15" i="6"/>
  <c r="D15" i="6" s="1"/>
  <c r="O16" i="6"/>
  <c r="D16" i="6" s="1"/>
  <c r="O17" i="6"/>
  <c r="D17" i="6" s="1"/>
  <c r="O18" i="6"/>
  <c r="D18" i="6" s="1"/>
  <c r="O19" i="6"/>
  <c r="D19" i="6" s="1"/>
  <c r="O20" i="6"/>
  <c r="D20" i="6" s="1"/>
  <c r="O21" i="6"/>
  <c r="D21" i="6" s="1"/>
  <c r="O22" i="6"/>
  <c r="D22" i="6" s="1"/>
  <c r="O23" i="6"/>
  <c r="D23" i="6" s="1"/>
  <c r="O24" i="6"/>
  <c r="D24" i="6" s="1"/>
  <c r="O25" i="6"/>
  <c r="D25" i="6" s="1"/>
  <c r="O26" i="6"/>
  <c r="D26" i="6" s="1"/>
  <c r="O27" i="6"/>
  <c r="D27" i="6" s="1"/>
  <c r="O28" i="6"/>
  <c r="D28" i="6" s="1"/>
  <c r="O29" i="6"/>
  <c r="D29" i="6" s="1"/>
  <c r="O30" i="6"/>
  <c r="D30" i="6" s="1"/>
  <c r="O31" i="6"/>
  <c r="D31" i="6" s="1"/>
  <c r="O32" i="6"/>
  <c r="D32" i="6" s="1"/>
  <c r="O33" i="6"/>
  <c r="D33" i="6" s="1"/>
  <c r="O34" i="6"/>
  <c r="D34" i="6" s="1"/>
  <c r="O35" i="6"/>
  <c r="D35" i="6" s="1"/>
  <c r="O36" i="6"/>
  <c r="D36" i="6" s="1"/>
  <c r="O37" i="6"/>
  <c r="D37" i="6" s="1"/>
  <c r="O38" i="6"/>
  <c r="D38" i="6" s="1"/>
  <c r="O39" i="6"/>
  <c r="D39" i="6" s="1"/>
  <c r="O40" i="6"/>
  <c r="D40" i="6" s="1"/>
  <c r="O41" i="6"/>
  <c r="D41" i="6" s="1"/>
  <c r="O42" i="6"/>
  <c r="D42" i="6" s="1"/>
  <c r="O43" i="6"/>
  <c r="D43" i="6" s="1"/>
  <c r="O44" i="6"/>
  <c r="D44" i="6" s="1"/>
  <c r="O45" i="6"/>
  <c r="D45" i="6" s="1"/>
  <c r="O46" i="6"/>
  <c r="D46" i="6" s="1"/>
  <c r="O47" i="6"/>
  <c r="D47" i="6" s="1"/>
  <c r="O48" i="6"/>
  <c r="D48" i="6" s="1"/>
  <c r="O49" i="6"/>
  <c r="D49" i="6" s="1"/>
  <c r="O50" i="6"/>
  <c r="D50" i="6" s="1"/>
  <c r="O51" i="6"/>
  <c r="D51" i="6" s="1"/>
  <c r="O52" i="6"/>
  <c r="D52" i="6" s="1"/>
  <c r="O53" i="6"/>
  <c r="D53" i="6" s="1"/>
  <c r="O54" i="6"/>
  <c r="D54" i="6" s="1"/>
  <c r="O55" i="6"/>
  <c r="D55" i="6" s="1"/>
  <c r="O56" i="6"/>
  <c r="D56" i="6" s="1"/>
  <c r="O57" i="6"/>
  <c r="D57" i="6" s="1"/>
  <c r="O58" i="6"/>
  <c r="D58" i="6" s="1"/>
  <c r="O59" i="6"/>
  <c r="D59" i="6" s="1"/>
  <c r="O60" i="6"/>
  <c r="D60" i="6" s="1"/>
  <c r="O61" i="6"/>
  <c r="D61" i="6" s="1"/>
  <c r="O62" i="6"/>
  <c r="D62" i="6" s="1"/>
  <c r="O63" i="6"/>
  <c r="D63" i="6" s="1"/>
  <c r="O64" i="6"/>
  <c r="D64" i="6" s="1"/>
  <c r="O65" i="6"/>
  <c r="D65" i="6" s="1"/>
  <c r="O66" i="6"/>
  <c r="D66" i="6" s="1"/>
  <c r="O67" i="6"/>
  <c r="D67" i="6" s="1"/>
  <c r="O68" i="6"/>
  <c r="D68" i="6" s="1"/>
  <c r="O69" i="6"/>
  <c r="D69" i="6" s="1"/>
  <c r="O70" i="6"/>
  <c r="D70" i="6" s="1"/>
  <c r="O71" i="6"/>
  <c r="D71" i="6" s="1"/>
  <c r="O72" i="6"/>
  <c r="D72" i="6" s="1"/>
  <c r="O73" i="6"/>
  <c r="D73" i="6" s="1"/>
  <c r="O74" i="6"/>
  <c r="D74" i="6" s="1"/>
  <c r="N75" i="6"/>
  <c r="G7" i="1"/>
  <c r="G8" i="1" s="1"/>
  <c r="G6" i="1"/>
  <c r="G3" i="1"/>
  <c r="G4" i="1"/>
  <c r="O75" i="6" l="1"/>
  <c r="P5" i="6"/>
  <c r="P6" i="6"/>
  <c r="E4" i="1" s="1"/>
  <c r="D9" i="6"/>
  <c r="P7" i="6" l="1"/>
  <c r="E3" i="1"/>
  <c r="I28" i="2"/>
  <c r="J13" i="7" l="1"/>
  <c r="J12" i="7"/>
  <c r="J11" i="7"/>
  <c r="J10" i="7"/>
  <c r="J9" i="7"/>
  <c r="D75" i="6"/>
  <c r="G29" i="2" l="1"/>
  <c r="F3" i="1" l="1"/>
  <c r="E10" i="3"/>
  <c r="E8" i="1" l="1"/>
  <c r="I8" i="1" s="1"/>
  <c r="G10" i="3"/>
  <c r="G5" i="6"/>
  <c r="G5" i="4" l="1"/>
  <c r="G6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 l="1"/>
  <c r="E75" i="6"/>
  <c r="E76" i="6" l="1"/>
  <c r="F75" i="6" l="1"/>
  <c r="F10" i="3" l="1"/>
  <c r="H9" i="3"/>
  <c r="H8" i="3"/>
  <c r="H7" i="3"/>
  <c r="I5" i="4"/>
  <c r="J5" i="4" s="1"/>
  <c r="H6" i="3"/>
  <c r="H5" i="3"/>
  <c r="J28" i="2"/>
  <c r="I29" i="2" s="1"/>
  <c r="L28" i="2"/>
  <c r="K29" i="2" s="1"/>
  <c r="H10" i="3" l="1"/>
</calcChain>
</file>

<file path=xl/sharedStrings.xml><?xml version="1.0" encoding="utf-8"?>
<sst xmlns="http://schemas.openxmlformats.org/spreadsheetml/2006/main" count="346" uniqueCount="226">
  <si>
    <t>DESCRIPCIÓN</t>
  </si>
  <si>
    <t>UNIDAD</t>
  </si>
  <si>
    <t>GRUPO I. TRANSPORTE DE PERSONAL DE OPERACIÓN Y MANTENIMIENTO</t>
  </si>
  <si>
    <t>KM</t>
  </si>
  <si>
    <t xml:space="preserve">UNIDAD </t>
  </si>
  <si>
    <t>5 TON</t>
  </si>
  <si>
    <t>$</t>
  </si>
  <si>
    <t>DESCRIPCIÓN VEHICULO</t>
  </si>
  <si>
    <t>DESCRIPCIÓN 
VEHICULO</t>
  </si>
  <si>
    <t>TRANSPORTE MUESTRAS DE AGUA POTABLE DESDE CHINCHINA HASTA LABORATORIO CONTRATADO EN EJE CAFETERO O AREA METROPOLITANA MEDELLIN</t>
  </si>
  <si>
    <t xml:space="preserve">RELACION DE TRANSPORTES REALIZADOS </t>
  </si>
  <si>
    <t xml:space="preserve">REMESA/
REMISION </t>
  </si>
  <si>
    <t>FECHA</t>
  </si>
  <si>
    <t>ORIGEN</t>
  </si>
  <si>
    <t>DESCRIPCIÓN RUTA</t>
  </si>
  <si>
    <t>INSUMO Y/O 
MATERIAL</t>
  </si>
  <si>
    <t>CANTIDAD EN KG</t>
  </si>
  <si>
    <t>VALOR 
PUESTA EN VACIO</t>
  </si>
  <si>
    <t xml:space="preserve">KM
RECORRIDOS </t>
  </si>
  <si>
    <t>VALOR 
KM</t>
  </si>
  <si>
    <t>VALOR
TOTAL</t>
  </si>
  <si>
    <t>0081753</t>
  </si>
  <si>
    <t>FEB-20-2014</t>
  </si>
  <si>
    <t>CHINCHINA</t>
  </si>
  <si>
    <t>ARAUCA</t>
  </si>
  <si>
    <t>CILINDRO CLORO</t>
  </si>
  <si>
    <t>2 X 68 KG</t>
  </si>
  <si>
    <t>FORMATO No.  2</t>
  </si>
  <si>
    <t>ENTREGA DE INSUMOS Y/O ELEMENTOS</t>
  </si>
  <si>
    <t>DESTINO</t>
  </si>
  <si>
    <t xml:space="preserve">NOMBRE FUNCIONARIO QUE RECIBE </t>
  </si>
  <si>
    <t>IDENTIFICACION VEHICULO:</t>
  </si>
  <si>
    <t xml:space="preserve">NOMBRE DEL CONDUCTOR </t>
  </si>
  <si>
    <t>AGUADAS</t>
  </si>
  <si>
    <t>ANSERMA</t>
  </si>
  <si>
    <t>BOCATOMA TAMARBIA Y PARTIDAS</t>
  </si>
  <si>
    <t>VARIOS ZONA URBANA</t>
  </si>
  <si>
    <t>ESTACION BOMBEO CAUYA SAN ISIDRO</t>
  </si>
  <si>
    <t>ARAUCA MARGARITA ARAUCA</t>
  </si>
  <si>
    <t>ARAUCA BOCATOMA ARAUCA</t>
  </si>
  <si>
    <t>ARMA</t>
  </si>
  <si>
    <t>VEREDA SALINEROS</t>
  </si>
  <si>
    <t>BELALCAZAR</t>
  </si>
  <si>
    <t>BELALCAZAR SANJON HONDO</t>
  </si>
  <si>
    <t>FILADELFIA</t>
  </si>
  <si>
    <t>FILADELFIA ARANZAZU</t>
  </si>
  <si>
    <t>FILADELFIA BALMORAL</t>
  </si>
  <si>
    <t>GUARINOCITO</t>
  </si>
  <si>
    <t>VEREDA HORIZONTE</t>
  </si>
  <si>
    <t>VEREDA CAMELIAS</t>
  </si>
  <si>
    <t>KM-41</t>
  </si>
  <si>
    <t>K 41  ARAUCA  LA BASTILLA  ARAUCA</t>
  </si>
  <si>
    <t>MANZANARES</t>
  </si>
  <si>
    <t>PLANTA DE TRATAMIENTO</t>
  </si>
  <si>
    <t>BOCATOMA EL ROSARIO</t>
  </si>
  <si>
    <t>BOCATOMA EL PALO</t>
  </si>
  <si>
    <t>MARMATO</t>
  </si>
  <si>
    <t>MARQUETALIA</t>
  </si>
  <si>
    <t>BOCATOMA SAN JUAN</t>
  </si>
  <si>
    <t>MARULANDA</t>
  </si>
  <si>
    <t>NEIRA</t>
  </si>
  <si>
    <t xml:space="preserve">BOCATOMA SAN JUAN </t>
  </si>
  <si>
    <t>BOCATOMA LA FLORESTA</t>
  </si>
  <si>
    <t>VEREDA CANTADELICIA</t>
  </si>
  <si>
    <t>VEREDA LA GREGORITA</t>
  </si>
  <si>
    <t>BOCATOMA BERLIN</t>
  </si>
  <si>
    <t>AGUAS FRIAS</t>
  </si>
  <si>
    <t>PALESTINA</t>
  </si>
  <si>
    <t>PALESTINA  CARTAGENA  PALESTINA</t>
  </si>
  <si>
    <t>PALESTINA ARAUCA PALESTINA</t>
  </si>
  <si>
    <t>PALESTINA CHINCHINA PALESTINA</t>
  </si>
  <si>
    <t>RIOSUCIO</t>
  </si>
  <si>
    <t>RIOSUCIO  LA ROBADA</t>
  </si>
  <si>
    <t>CONDUCCION DE LA ROBADA</t>
  </si>
  <si>
    <t>RISARALDA</t>
  </si>
  <si>
    <t>SALAMINA</t>
  </si>
  <si>
    <t>SAMANA</t>
  </si>
  <si>
    <t>SAMANA BOCATOMA</t>
  </si>
  <si>
    <t>SAN JOSE</t>
  </si>
  <si>
    <t>BOMBEO</t>
  </si>
  <si>
    <t>BOCATOMA</t>
  </si>
  <si>
    <t>SUPIA</t>
  </si>
  <si>
    <t>VICTORIA</t>
  </si>
  <si>
    <t>BOCATOMA DOÑA JUANA</t>
  </si>
  <si>
    <t>VITERBO</t>
  </si>
  <si>
    <t>CONDUCCION</t>
  </si>
  <si>
    <t>GLOBAL</t>
  </si>
  <si>
    <t>CAMIONETA, CAMPERO, ETC</t>
  </si>
  <si>
    <t>RUTA</t>
  </si>
  <si>
    <t>SUMATORIA</t>
  </si>
  <si>
    <t>SECCIONAL</t>
  </si>
  <si>
    <t>A) Tuberia y accesorios grandes volumenes</t>
  </si>
  <si>
    <t>TIPO TRANSPORTE</t>
  </si>
  <si>
    <t>TIPO DE TRANSPORTE</t>
  </si>
  <si>
    <t>LA DORADA</t>
  </si>
  <si>
    <t>VALOR FLETE 
hasta 30 Kg</t>
  </si>
  <si>
    <t>VALOR KG
ADICIONAL</t>
  </si>
  <si>
    <t xml:space="preserve">VALORACION </t>
  </si>
  <si>
    <t>CALIFICACION</t>
  </si>
  <si>
    <t>CONDUCCION LA PALMA CAMBIA</t>
  </si>
  <si>
    <t>A</t>
  </si>
  <si>
    <t>B</t>
  </si>
  <si>
    <t>C</t>
  </si>
  <si>
    <t>D</t>
  </si>
  <si>
    <t>E</t>
  </si>
  <si>
    <t xml:space="preserve">ITEM </t>
  </si>
  <si>
    <t>TOTAL PROPUESTA</t>
  </si>
  <si>
    <t>C) Accesorios pequeños volumenes y bajos pesos</t>
  </si>
  <si>
    <t xml:space="preserve">B.) Escombros </t>
  </si>
  <si>
    <t>M3</t>
  </si>
  <si>
    <t>TRANSPORTE DE TUBERIA, ACCESORIOS,  MATERIALES , ESCOMBROS</t>
  </si>
  <si>
    <t>GRUPO II.  TRANSPORTE DE TUBERIA, ACCESORIOS Y MATERIALES, ESCOMBROS</t>
  </si>
  <si>
    <t xml:space="preserve">CALIFICACION  </t>
  </si>
  <si>
    <t>VOLQUETA</t>
  </si>
  <si>
    <t>A) TRANSPORTE PERSONAL PLANTA DE TRATAMIENTO  LA DORADA</t>
  </si>
  <si>
    <t>DESCRIPCION SERVICIO</t>
  </si>
  <si>
    <t>TOTAL</t>
  </si>
  <si>
    <t>ITEM</t>
  </si>
  <si>
    <t>NOMBRE Y ESPECIFICACIONES DEL OBJETO DEL CONTRATO</t>
  </si>
  <si>
    <t xml:space="preserve">GRUPO III. TRANSPORTE DE INSUMOS </t>
  </si>
  <si>
    <t xml:space="preserve">TRANSPORTE DE INSUMOS QUIMICOS, </t>
  </si>
  <si>
    <t xml:space="preserve">B) TRANSPORTE PERSONAL CHINCHINA </t>
  </si>
  <si>
    <t>MES</t>
  </si>
  <si>
    <t xml:space="preserve">VER TABLA No. 2
</t>
  </si>
  <si>
    <t>FORMATO No.  1
TRANSPORTE DE INSUMOS QUIMICOS</t>
  </si>
  <si>
    <t>TANQUE DE QUIEBRE AC REGIONAL BARROBLANCO</t>
  </si>
  <si>
    <t>BOCATOMA ACUEDUCTO REGIONAL DE OCCIDENTE</t>
  </si>
  <si>
    <t>LA PALMA ACUEDUCTO REGIONAL DE OCCIDENTE</t>
  </si>
  <si>
    <t>VEREDA TIERRA FRIA</t>
  </si>
  <si>
    <t xml:space="preserve">RECORRIDO CONDUCCION </t>
  </si>
  <si>
    <t>ECHANDIA</t>
  </si>
  <si>
    <t>SALAMINA (TRANSPORTE COMPARTIDO)</t>
  </si>
  <si>
    <t xml:space="preserve"> LAS MARGARITAS-RISARALDA</t>
  </si>
  <si>
    <t xml:space="preserve"> LA MAGDALENA-RISARALDA</t>
  </si>
  <si>
    <t xml:space="preserve"> LA PRADERA-RISARALDA</t>
  </si>
  <si>
    <t xml:space="preserve"> CHAVARQUIA-RISARALDA</t>
  </si>
  <si>
    <t xml:space="preserve"> TANQUE DEL PALO-RISARALDA</t>
  </si>
  <si>
    <t xml:space="preserve"> HAWAI-RISARALDA</t>
  </si>
  <si>
    <t xml:space="preserve"> LA MIRANDA-RISARALDA</t>
  </si>
  <si>
    <t xml:space="preserve"> ANSERMA-RISARALDA</t>
  </si>
  <si>
    <t>CONDUCCION-EL PALO</t>
  </si>
  <si>
    <t xml:space="preserve"> BOQUERON </t>
  </si>
  <si>
    <t xml:space="preserve"> CHAGUALITO</t>
  </si>
  <si>
    <t xml:space="preserve"> EL UVITO</t>
  </si>
  <si>
    <t xml:space="preserve"> RISARALDA</t>
  </si>
  <si>
    <t xml:space="preserve"> VITERBO</t>
  </si>
  <si>
    <t>ZONA URBANA </t>
  </si>
  <si>
    <t xml:space="preserve"> SAN GERARDO</t>
  </si>
  <si>
    <t xml:space="preserve"> BELALCAZAR</t>
  </si>
  <si>
    <t xml:space="preserve"> HOJAS ANCHAS</t>
  </si>
  <si>
    <t>BOCATOMA LA JULIA</t>
  </si>
  <si>
    <t>BOCATOMA LA MAQUINA</t>
  </si>
  <si>
    <t>BOCATOMA CANAAN</t>
  </si>
  <si>
    <t>EVENTO</t>
  </si>
  <si>
    <t>VALOR TOTAL</t>
  </si>
  <si>
    <t xml:space="preserve">C) TRANSPORTE DE PERSONAL CON  O SIN TUBERIA, ACCESORIOS Y MATERIALES,   ZONAS RURALES SECCIONALES </t>
  </si>
  <si>
    <t>C] TRANSPORTE DE PERSONAL CON  TUBERIA, ACCESORIOS Y MATERIALES ZONAS RURALES SECCIONALES</t>
  </si>
  <si>
    <t xml:space="preserve">PROPUESTA ECONOMICA </t>
  </si>
  <si>
    <t xml:space="preserve">
Valor/km</t>
  </si>
  <si>
    <t xml:space="preserve">VER TABLAS No. 3 Y No. 4
</t>
  </si>
  <si>
    <t>TABLA No. 2
PROPUESTA ECONOMICA 
GRUPO II.  TRANSPORTE DE TUBERIA, ACCESORIOS Y MATERIALES</t>
  </si>
  <si>
    <t xml:space="preserve">TRANSPORTE DE INSUMOS QUIMICOS: SULFATO, PAC, CLORO GRANULAR, ETC. </t>
  </si>
  <si>
    <t>TRANSPORTE DE INSUMOS QUIMICOS: CLORO GASEOSO EN TAMBORES</t>
  </si>
  <si>
    <t>TRANSPORTES URBANOS EN CHINCHINA PARA CLORO  (INCLUYE HASTA 3 MOVIMIENTOS Y PUESTA EN VACIO) CLORO Y/O SULFATO (INCLUYE PUESTA EN VACIO)</t>
  </si>
  <si>
    <t>TRANSPORTE REACTIVOS: RUTA SEMESTRAL DE 5 DIAS TODAS LAS  SECCIONALES DE EMPOCALDAS (REACTIVOS, CRISTALERIA, EQUIPOS)</t>
  </si>
  <si>
    <t>VEHICULO DOBLE CABINA, DOBLE TRACCION, PLATON CON COBERTURA MIN 2000 CC. MODELO 2015 O MAS</t>
  </si>
  <si>
    <t>Tabla 4 
 VALOR PUESTA VACIO GRUPO III TRANSPORTE INSUMOS QUIMICOS
VEHICULOS 5 TON</t>
  </si>
  <si>
    <t xml:space="preserve">SECCIONAL </t>
  </si>
  <si>
    <t>PUESTA EN VACIO</t>
  </si>
  <si>
    <t>VALOR PUESTA VACIO</t>
  </si>
  <si>
    <t>CONDICIONES DE ACCESO PLANTA</t>
  </si>
  <si>
    <t xml:space="preserve"> KM APROX DESDE</t>
  </si>
  <si>
    <t>MANIZALES</t>
  </si>
  <si>
    <t>Ingreso   a la planta vehículo Max. 5 Ton.</t>
  </si>
  <si>
    <t>Ingreso  a la planta vehículo Max. 10 Ton.</t>
  </si>
  <si>
    <t>RANGO KM</t>
  </si>
  <si>
    <t xml:space="preserve">DISTANCIA ENTRE MANIZALES Y LA SECCIONAL DE CARGUE </t>
  </si>
  <si>
    <t>AÑO 2022</t>
  </si>
  <si>
    <t>0-50</t>
  </si>
  <si>
    <t xml:space="preserve">ANSERMA </t>
  </si>
  <si>
    <t>Ingreso  a la planta vehículo Max. 15 Ton.</t>
  </si>
  <si>
    <t>51-100</t>
  </si>
  <si>
    <t>101-150</t>
  </si>
  <si>
    <t xml:space="preserve">AGUADAS </t>
  </si>
  <si>
    <t>Ingreso  a la planta vehículo Max. 5 Ton.</t>
  </si>
  <si>
    <t>151-200</t>
  </si>
  <si>
    <t>201-250</t>
  </si>
  <si>
    <t>Ingreso  a la planta vehículo Max. 2 Ton.</t>
  </si>
  <si>
    <t>MARMATO HOJAS ANCHAS</t>
  </si>
  <si>
    <t xml:space="preserve">MARMATO PLAZA </t>
  </si>
  <si>
    <t>LA DORADA – PLANTA ANTIGUA</t>
  </si>
  <si>
    <t>Ingreso  a la planta vehículo Max. 10 Ton</t>
  </si>
  <si>
    <t>LA DORADA –EL LLANO</t>
  </si>
  <si>
    <t>año 2021</t>
  </si>
  <si>
    <t>incremeto 15%</t>
  </si>
  <si>
    <t>total camionetas</t>
  </si>
  <si>
    <t>transorte seccionales</t>
  </si>
  <si>
    <t>PROPUESTA ECONOMICA</t>
  </si>
  <si>
    <t>12031 ANSERMA PLANTA CONVENCIONAL</t>
  </si>
  <si>
    <t xml:space="preserve">14042 FILADELFIA PLANTA </t>
  </si>
  <si>
    <t>13061 SUPIA PLANTA</t>
  </si>
  <si>
    <t>13071 VITERBO PLANTA</t>
  </si>
  <si>
    <t>13041 RIOSUCIO PLANTA</t>
  </si>
  <si>
    <t>13021 MANZANARES PLANTA</t>
  </si>
  <si>
    <t>14071 MARQUETALIA PLANTA</t>
  </si>
  <si>
    <t>14131 VICTORIA PLANTA</t>
  </si>
  <si>
    <t>14142 MARMATO OTROS PROCESOS OPERATIVOS</t>
  </si>
  <si>
    <t>14104 RISARALDA OTROS PROCESOS OPERATIVOS</t>
  </si>
  <si>
    <t>14112 SAMANA OTROS PROCESOS OPERATIVOS</t>
  </si>
  <si>
    <t>valores año 2022</t>
  </si>
  <si>
    <t>incremento 12,5%</t>
  </si>
  <si>
    <t>CACULOS AÑO 2023</t>
  </si>
  <si>
    <t>valores año 2023</t>
  </si>
  <si>
    <t>PRESUPUESTO 
OFICIAL 2023</t>
  </si>
  <si>
    <t>PRESUPUESTO OFICIAL AÑO 2023</t>
  </si>
  <si>
    <t xml:space="preserve">
Valor/km
Valor/día </t>
  </si>
  <si>
    <t>11 MESES</t>
  </si>
  <si>
    <t>AÑO 2023</t>
  </si>
  <si>
    <t>TABLA 5</t>
  </si>
  <si>
    <t xml:space="preserve">
VALOR UNITARIO
</t>
  </si>
  <si>
    <t>PROPUESTA ECONOMICA  2023</t>
  </si>
  <si>
    <t>TABLA No. 1
GRUPO I TRANSPORTE DE PERSONAL DE OPERACIÓN Y MANTENIMIENTO</t>
  </si>
  <si>
    <t>PROPUESTA ECONOMICA 2023</t>
  </si>
  <si>
    <t xml:space="preserve">
VALOR UNITARIO</t>
  </si>
  <si>
    <t xml:space="preserve">PROPUESTA 
ECONOMICA
2023
</t>
  </si>
  <si>
    <t>TABLA No.  3
GRUPO III TRANSPORTE DE INSUMOS QUIMICOS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</si>
</sst>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&quot;$&quot;\ #,##0_);[Red]\(&quot;$&quot;\ #,##0\)"/>
    <numFmt numFmtId="165" formatCode="&quot;$&quot;\ #"/>
    <numFmt numFmtId="166" formatCode="&quot;$&quot;\ #.##0"/>
    <numFmt numFmtId="167" formatCode="&quot;$&quot;\ #,##0"/>
    <numFmt numFmtId="168" formatCode="[$$-240A]\ #,##0"/>
    <numFmt numFmtId="169" formatCode="_(&quot;$ &quot;* #,##0.00_);_(&quot;$ &quot;* \(#,##0.00\);_(&quot;$ &quot;* \-??_);_(@_)"/>
    <numFmt numFmtId="170" formatCode="_(&quot;$ &quot;* #,##0_);_(&quot;$ &quot;* \(#,##0\);_(&quot;$ &quot;* \-??_);_(@_)"/>
    <numFmt numFmtId="171" formatCode="[$$-240A]\ #,##0;[Red][$$-240A]\ #,##0"/>
    <numFmt numFmtId="172" formatCode="#,##0.0"/>
    <numFmt numFmtId="173" formatCode="_([$$-240A]\ * #,##0_);_([$$-240A]\ * \(#,##0\);_([$$-240A]\ * &quot;-&quot;??_);_(@_)"/>
    <numFmt numFmtId="174" formatCode="&quot;$&quot;#,##0;[Red]\-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  <charset val="1"/>
    </font>
    <font>
      <sz val="8"/>
      <color indexed="8"/>
      <name val="Arial"/>
      <family val="2"/>
    </font>
    <font>
      <sz val="11"/>
      <color theme="1"/>
      <name val="Calibri Light"/>
      <family val="2"/>
      <scheme val="maj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7"/>
      <color rgb="FF000000"/>
      <name val="Arial"/>
      <family val="2"/>
    </font>
    <font>
      <sz val="5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9" fontId="5" fillId="0" borderId="0" applyFill="0" applyBorder="0" applyAlignment="0" applyProtection="0"/>
  </cellStyleXfs>
  <cellXfs count="227">
    <xf numFmtId="0" fontId="0" fillId="0" borderId="0" xfId="0"/>
    <xf numFmtId="3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5" fillId="0" borderId="0" xfId="1"/>
    <xf numFmtId="49" fontId="6" fillId="0" borderId="10" xfId="1" applyNumberFormat="1" applyFont="1" applyBorder="1"/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168" fontId="6" fillId="0" borderId="11" xfId="1" applyNumberFormat="1" applyFont="1" applyBorder="1"/>
    <xf numFmtId="49" fontId="7" fillId="5" borderId="12" xfId="1" applyNumberFormat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 wrapText="1"/>
    </xf>
    <xf numFmtId="0" fontId="7" fillId="5" borderId="14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49" fontId="7" fillId="5" borderId="12" xfId="1" applyNumberFormat="1" applyFont="1" applyFill="1" applyBorder="1" applyAlignment="1">
      <alignment horizontal="center" vertical="center"/>
    </xf>
    <xf numFmtId="17" fontId="7" fillId="5" borderId="13" xfId="1" applyNumberFormat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168" fontId="8" fillId="5" borderId="13" xfId="1" applyNumberFormat="1" applyFont="1" applyFill="1" applyBorder="1" applyAlignment="1">
      <alignment horizontal="center" vertical="center"/>
    </xf>
    <xf numFmtId="170" fontId="8" fillId="5" borderId="13" xfId="2" applyNumberFormat="1" applyFont="1" applyFill="1" applyBorder="1" applyAlignment="1" applyProtection="1">
      <alignment horizontal="center" vertical="center"/>
    </xf>
    <xf numFmtId="168" fontId="8" fillId="5" borderId="14" xfId="1" applyNumberFormat="1" applyFont="1" applyFill="1" applyBorder="1" applyAlignment="1">
      <alignment horizontal="center" vertical="center"/>
    </xf>
    <xf numFmtId="49" fontId="6" fillId="0" borderId="15" xfId="1" applyNumberFormat="1" applyFont="1" applyBorder="1"/>
    <xf numFmtId="0" fontId="6" fillId="0" borderId="16" xfId="1" applyFont="1" applyBorder="1"/>
    <xf numFmtId="0" fontId="6" fillId="0" borderId="16" xfId="1" applyFont="1" applyBorder="1" applyAlignment="1">
      <alignment horizontal="center"/>
    </xf>
    <xf numFmtId="0" fontId="6" fillId="0" borderId="16" xfId="1" applyFont="1" applyBorder="1" applyAlignment="1">
      <alignment horizontal="center" vertical="center"/>
    </xf>
    <xf numFmtId="168" fontId="6" fillId="0" borderId="17" xfId="1" applyNumberFormat="1" applyFont="1" applyBorder="1"/>
    <xf numFmtId="49" fontId="6" fillId="0" borderId="0" xfId="1" applyNumberFormat="1" applyFont="1"/>
    <xf numFmtId="168" fontId="6" fillId="0" borderId="0" xfId="1" applyNumberFormat="1" applyFont="1"/>
    <xf numFmtId="0" fontId="6" fillId="0" borderId="21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left"/>
    </xf>
    <xf numFmtId="49" fontId="6" fillId="0" borderId="10" xfId="1" applyNumberFormat="1" applyFont="1" applyBorder="1" applyAlignment="1">
      <alignment horizontal="left"/>
    </xf>
    <xf numFmtId="0" fontId="6" fillId="0" borderId="0" xfId="1" applyFont="1" applyAlignment="1">
      <alignment horizontal="left"/>
    </xf>
    <xf numFmtId="49" fontId="5" fillId="0" borderId="0" xfId="1" applyNumberFormat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168" fontId="5" fillId="0" borderId="0" xfId="1" applyNumberFormat="1"/>
    <xf numFmtId="0" fontId="9" fillId="0" borderId="0" xfId="0" applyFont="1"/>
    <xf numFmtId="0" fontId="0" fillId="6" borderId="0" xfId="0" applyFill="1"/>
    <xf numFmtId="3" fontId="4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171" fontId="10" fillId="0" borderId="1" xfId="0" applyNumberFormat="1" applyFont="1" applyBorder="1" applyAlignment="1">
      <alignment horizontal="center" vertical="center" wrapText="1"/>
    </xf>
    <xf numFmtId="171" fontId="10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172" fontId="1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73" fontId="10" fillId="0" borderId="1" xfId="0" applyNumberFormat="1" applyFont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vertical="center"/>
    </xf>
    <xf numFmtId="171" fontId="9" fillId="0" borderId="0" xfId="0" applyNumberFormat="1" applyFont="1"/>
    <xf numFmtId="174" fontId="3" fillId="0" borderId="1" xfId="0" applyNumberFormat="1" applyFont="1" applyBorder="1"/>
    <xf numFmtId="4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1" fillId="0" borderId="1" xfId="0" applyFont="1" applyBorder="1"/>
    <xf numFmtId="3" fontId="14" fillId="0" borderId="1" xfId="0" applyNumberFormat="1" applyFont="1" applyBorder="1" applyAlignment="1">
      <alignment horizontal="center"/>
    </xf>
    <xf numFmtId="0" fontId="11" fillId="0" borderId="0" xfId="0" applyFont="1"/>
    <xf numFmtId="165" fontId="11" fillId="0" borderId="0" xfId="0" applyNumberFormat="1" applyFont="1"/>
    <xf numFmtId="166" fontId="11" fillId="0" borderId="0" xfId="0" applyNumberFormat="1" applyFont="1"/>
    <xf numFmtId="0" fontId="11" fillId="0" borderId="0" xfId="0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41" fontId="11" fillId="7" borderId="1" xfId="0" applyNumberFormat="1" applyFont="1" applyFill="1" applyBorder="1" applyAlignment="1">
      <alignment vertical="center" wrapText="1"/>
    </xf>
    <xf numFmtId="41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1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0" fillId="3" borderId="0" xfId="0" applyFill="1"/>
    <xf numFmtId="0" fontId="10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/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/>
    <xf numFmtId="171" fontId="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  <protection locked="0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/>
    <xf numFmtId="174" fontId="0" fillId="0" borderId="0" xfId="0" applyNumberFormat="1"/>
    <xf numFmtId="0" fontId="0" fillId="0" borderId="10" xfId="0" applyBorder="1"/>
    <xf numFmtId="0" fontId="0" fillId="0" borderId="11" xfId="0" applyBorder="1"/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3" fontId="10" fillId="0" borderId="37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 wrapText="1"/>
    </xf>
    <xf numFmtId="171" fontId="10" fillId="0" borderId="39" xfId="0" applyNumberFormat="1" applyFont="1" applyBorder="1" applyAlignment="1">
      <alignment horizontal="center" vertical="center" wrapText="1"/>
    </xf>
    <xf numFmtId="171" fontId="10" fillId="0" borderId="40" xfId="0" applyNumberFormat="1" applyFont="1" applyBorder="1" applyAlignment="1">
      <alignment horizontal="center" vertical="center" wrapText="1"/>
    </xf>
    <xf numFmtId="0" fontId="0" fillId="0" borderId="34" xfId="0" applyBorder="1"/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 wrapText="1"/>
    </xf>
    <xf numFmtId="17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9" fillId="0" borderId="3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7" fontId="10" fillId="2" borderId="35" xfId="0" applyNumberFormat="1" applyFont="1" applyFill="1" applyBorder="1" applyAlignment="1">
      <alignment horizontal="center" vertical="center"/>
    </xf>
    <xf numFmtId="167" fontId="10" fillId="2" borderId="2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255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left"/>
    </xf>
    <xf numFmtId="49" fontId="6" fillId="0" borderId="0" xfId="1" applyNumberFormat="1" applyFont="1" applyAlignment="1">
      <alignment horizontal="left"/>
    </xf>
    <xf numFmtId="49" fontId="5" fillId="0" borderId="4" xfId="1" applyNumberFormat="1" applyBorder="1" applyAlignment="1">
      <alignment horizontal="center" vertical="center" wrapText="1"/>
    </xf>
    <xf numFmtId="49" fontId="5" fillId="0" borderId="5" xfId="1" applyNumberFormat="1" applyBorder="1" applyAlignment="1">
      <alignment horizontal="center" vertical="center"/>
    </xf>
    <xf numFmtId="49" fontId="5" fillId="0" borderId="6" xfId="1" applyNumberFormat="1" applyBorder="1" applyAlignment="1">
      <alignment horizontal="center" vertical="center"/>
    </xf>
    <xf numFmtId="0" fontId="6" fillId="4" borderId="7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49" fontId="5" fillId="0" borderId="4" xfId="1" applyNumberFormat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</cellXfs>
  <cellStyles count="3">
    <cellStyle name="Moneda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F0869-EA24-4937-B7CA-2D8EE1F37E18}">
  <dimension ref="A1:J26"/>
  <sheetViews>
    <sheetView view="pageBreakPreview" topLeftCell="A9" zoomScale="120" zoomScaleNormal="90" zoomScaleSheetLayoutView="120" workbookViewId="0">
      <selection activeCell="F1" sqref="A1:G26"/>
    </sheetView>
  </sheetViews>
  <sheetFormatPr baseColWidth="10" defaultRowHeight="15" x14ac:dyDescent="0.25"/>
  <cols>
    <col min="1" max="1" width="24" style="49" customWidth="1"/>
    <col min="2" max="2" width="19.85546875" style="48" customWidth="1"/>
    <col min="3" max="3" width="13.85546875" style="49" customWidth="1"/>
    <col min="4" max="4" width="30.28515625" style="49" customWidth="1"/>
    <col min="5" max="5" width="12.85546875" style="45" hidden="1" customWidth="1"/>
    <col min="6" max="6" width="12" style="45" bestFit="1" customWidth="1"/>
    <col min="7" max="7" width="17.28515625" style="45" bestFit="1" customWidth="1"/>
  </cols>
  <sheetData>
    <row r="1" spans="1:10" ht="48" customHeight="1" x14ac:dyDescent="0.25">
      <c r="A1" s="137" t="s">
        <v>166</v>
      </c>
      <c r="B1" s="137"/>
      <c r="C1" s="137"/>
      <c r="D1" s="137"/>
      <c r="F1" s="145" t="s">
        <v>218</v>
      </c>
      <c r="G1" s="145"/>
      <c r="I1" s="104"/>
      <c r="J1" s="104"/>
    </row>
    <row r="2" spans="1:10" x14ac:dyDescent="0.25">
      <c r="A2" s="138" t="s">
        <v>167</v>
      </c>
      <c r="B2" s="113" t="s">
        <v>168</v>
      </c>
      <c r="C2" s="139" t="s">
        <v>169</v>
      </c>
      <c r="D2" s="142" t="s">
        <v>170</v>
      </c>
      <c r="F2" s="108" t="s">
        <v>175</v>
      </c>
      <c r="G2" s="108" t="s">
        <v>169</v>
      </c>
      <c r="I2" s="104"/>
      <c r="J2" s="104"/>
    </row>
    <row r="3" spans="1:10" ht="33" x14ac:dyDescent="0.25">
      <c r="A3" s="138"/>
      <c r="B3" s="113" t="s">
        <v>171</v>
      </c>
      <c r="C3" s="140"/>
      <c r="D3" s="143"/>
      <c r="F3" s="109" t="s">
        <v>176</v>
      </c>
      <c r="G3" s="108" t="s">
        <v>217</v>
      </c>
      <c r="I3" s="104"/>
      <c r="J3" s="104"/>
    </row>
    <row r="4" spans="1:10" x14ac:dyDescent="0.25">
      <c r="A4" s="138"/>
      <c r="B4" s="113" t="s">
        <v>172</v>
      </c>
      <c r="C4" s="141"/>
      <c r="D4" s="144"/>
      <c r="F4" s="110" t="s">
        <v>178</v>
      </c>
      <c r="G4" s="111">
        <v>139361.51250000001</v>
      </c>
      <c r="I4" s="104"/>
      <c r="J4" s="104"/>
    </row>
    <row r="5" spans="1:10" ht="18" customHeight="1" x14ac:dyDescent="0.25">
      <c r="A5" s="105" t="s">
        <v>23</v>
      </c>
      <c r="B5" s="113">
        <v>21</v>
      </c>
      <c r="C5" s="106">
        <v>139361.51250000001</v>
      </c>
      <c r="D5" s="113"/>
      <c r="F5" s="110" t="s">
        <v>181</v>
      </c>
      <c r="G5" s="111">
        <v>261999.64350000001</v>
      </c>
      <c r="I5" s="104"/>
      <c r="J5" s="104"/>
    </row>
    <row r="6" spans="1:10" ht="18" customHeight="1" x14ac:dyDescent="0.25">
      <c r="A6" s="105" t="s">
        <v>24</v>
      </c>
      <c r="B6" s="113">
        <v>38</v>
      </c>
      <c r="C6" s="106">
        <v>139361.51250000001</v>
      </c>
      <c r="D6" s="107" t="s">
        <v>173</v>
      </c>
      <c r="F6" s="110" t="s">
        <v>182</v>
      </c>
      <c r="G6" s="111">
        <v>386031.38962499995</v>
      </c>
      <c r="I6" s="104"/>
      <c r="J6" s="104"/>
    </row>
    <row r="7" spans="1:10" ht="18" customHeight="1" x14ac:dyDescent="0.25">
      <c r="A7" s="105" t="s">
        <v>42</v>
      </c>
      <c r="B7" s="113">
        <v>68</v>
      </c>
      <c r="C7" s="106">
        <v>261999.64350000001</v>
      </c>
      <c r="D7" s="107" t="s">
        <v>174</v>
      </c>
      <c r="F7" s="110" t="s">
        <v>185</v>
      </c>
      <c r="G7" s="111">
        <v>508669.520625</v>
      </c>
      <c r="I7" s="104"/>
      <c r="J7" s="104">
        <v>1.125</v>
      </c>
    </row>
    <row r="8" spans="1:10" ht="18" customHeight="1" x14ac:dyDescent="0.25">
      <c r="A8" s="105" t="s">
        <v>78</v>
      </c>
      <c r="B8" s="113">
        <v>62</v>
      </c>
      <c r="C8" s="106">
        <v>261999.64350000001</v>
      </c>
      <c r="D8" s="107" t="s">
        <v>174</v>
      </c>
      <c r="F8" s="110" t="s">
        <v>186</v>
      </c>
      <c r="G8" s="111">
        <v>632701.26675000007</v>
      </c>
      <c r="I8" s="108" t="s">
        <v>177</v>
      </c>
      <c r="J8" s="104" t="s">
        <v>217</v>
      </c>
    </row>
    <row r="9" spans="1:10" ht="18" customHeight="1" x14ac:dyDescent="0.25">
      <c r="A9" s="105" t="s">
        <v>74</v>
      </c>
      <c r="B9" s="113">
        <v>57</v>
      </c>
      <c r="C9" s="106">
        <v>261999.64350000001</v>
      </c>
      <c r="D9" s="107" t="s">
        <v>173</v>
      </c>
      <c r="I9" s="111">
        <v>123876.90000000001</v>
      </c>
      <c r="J9" s="111">
        <f>+I9*$J$7</f>
        <v>139361.51250000001</v>
      </c>
    </row>
    <row r="10" spans="1:10" ht="18" customHeight="1" x14ac:dyDescent="0.25">
      <c r="A10" s="105" t="s">
        <v>179</v>
      </c>
      <c r="B10" s="113">
        <v>72</v>
      </c>
      <c r="C10" s="106">
        <v>261999.64350000001</v>
      </c>
      <c r="D10" s="107" t="s">
        <v>180</v>
      </c>
      <c r="I10" s="111">
        <v>232888.57200000001</v>
      </c>
      <c r="J10" s="111">
        <f t="shared" ref="J10:J13" si="0">+I10*$J$7</f>
        <v>261999.64350000001</v>
      </c>
    </row>
    <row r="11" spans="1:10" ht="18" customHeight="1" x14ac:dyDescent="0.25">
      <c r="A11" s="105" t="s">
        <v>84</v>
      </c>
      <c r="B11" s="113">
        <v>71</v>
      </c>
      <c r="C11" s="106">
        <v>261999.64350000001</v>
      </c>
      <c r="D11" s="107" t="s">
        <v>180</v>
      </c>
      <c r="I11" s="111">
        <v>343139.01299999998</v>
      </c>
      <c r="J11" s="111">
        <f t="shared" si="0"/>
        <v>386031.38962499995</v>
      </c>
    </row>
    <row r="12" spans="1:10" ht="18" customHeight="1" x14ac:dyDescent="0.25">
      <c r="A12" s="105" t="s">
        <v>183</v>
      </c>
      <c r="B12" s="113">
        <v>126</v>
      </c>
      <c r="C12" s="106">
        <v>386031.38962499995</v>
      </c>
      <c r="D12" s="107" t="s">
        <v>184</v>
      </c>
      <c r="I12" s="111">
        <v>452150.685</v>
      </c>
      <c r="J12" s="111">
        <f t="shared" si="0"/>
        <v>508669.520625</v>
      </c>
    </row>
    <row r="13" spans="1:10" ht="18" customHeight="1" x14ac:dyDescent="0.25">
      <c r="A13" s="105" t="s">
        <v>60</v>
      </c>
      <c r="B13" s="113">
        <v>26</v>
      </c>
      <c r="C13" s="106">
        <v>139361.51250000001</v>
      </c>
      <c r="D13" s="107" t="s">
        <v>180</v>
      </c>
      <c r="I13" s="111">
        <v>562401.12600000005</v>
      </c>
      <c r="J13" s="111">
        <f t="shared" si="0"/>
        <v>632701.26675000007</v>
      </c>
    </row>
    <row r="14" spans="1:10" ht="18" customHeight="1" x14ac:dyDescent="0.25">
      <c r="A14" s="105" t="s">
        <v>44</v>
      </c>
      <c r="B14" s="113">
        <v>53</v>
      </c>
      <c r="C14" s="106">
        <v>261999.64350000001</v>
      </c>
      <c r="D14" s="107" t="s">
        <v>187</v>
      </c>
      <c r="I14" s="104"/>
      <c r="J14" s="104"/>
    </row>
    <row r="15" spans="1:10" ht="18" customHeight="1" x14ac:dyDescent="0.25">
      <c r="A15" s="105" t="s">
        <v>75</v>
      </c>
      <c r="B15" s="113">
        <v>75</v>
      </c>
      <c r="C15" s="106">
        <v>261999.64350000001</v>
      </c>
      <c r="D15" s="107" t="s">
        <v>174</v>
      </c>
      <c r="I15" s="104"/>
      <c r="J15" s="104"/>
    </row>
    <row r="16" spans="1:10" ht="18" customHeight="1" x14ac:dyDescent="0.25">
      <c r="A16" s="105" t="s">
        <v>59</v>
      </c>
      <c r="B16" s="113">
        <v>133</v>
      </c>
      <c r="C16" s="106">
        <v>386031.38962499995</v>
      </c>
      <c r="D16" s="107" t="s">
        <v>187</v>
      </c>
      <c r="I16" s="104"/>
      <c r="J16" s="104"/>
    </row>
    <row r="17" spans="1:10" ht="18" customHeight="1" x14ac:dyDescent="0.25">
      <c r="A17" s="105" t="s">
        <v>81</v>
      </c>
      <c r="B17" s="113">
        <v>87</v>
      </c>
      <c r="C17" s="106">
        <v>261999.64350000001</v>
      </c>
      <c r="D17" s="107" t="s">
        <v>180</v>
      </c>
      <c r="I17" s="104"/>
      <c r="J17" s="104"/>
    </row>
    <row r="18" spans="1:10" ht="18" customHeight="1" x14ac:dyDescent="0.25">
      <c r="A18" s="105" t="s">
        <v>71</v>
      </c>
      <c r="B18" s="113">
        <v>94</v>
      </c>
      <c r="C18" s="106">
        <v>261999.64350000001</v>
      </c>
      <c r="D18" s="107" t="s">
        <v>184</v>
      </c>
      <c r="I18" s="104"/>
      <c r="J18" s="104"/>
    </row>
    <row r="19" spans="1:10" ht="18" customHeight="1" x14ac:dyDescent="0.25">
      <c r="A19" s="105" t="s">
        <v>188</v>
      </c>
      <c r="B19" s="113">
        <v>104</v>
      </c>
      <c r="C19" s="106">
        <v>386031.38962499995</v>
      </c>
      <c r="D19" s="107" t="s">
        <v>184</v>
      </c>
      <c r="I19" s="104"/>
      <c r="J19" s="104"/>
    </row>
    <row r="20" spans="1:10" ht="18" customHeight="1" x14ac:dyDescent="0.25">
      <c r="A20" s="105" t="s">
        <v>189</v>
      </c>
      <c r="B20" s="113">
        <v>96</v>
      </c>
      <c r="C20" s="106">
        <v>261999.64350000001</v>
      </c>
      <c r="D20" s="107" t="s">
        <v>184</v>
      </c>
      <c r="I20" s="104"/>
      <c r="J20" s="104"/>
    </row>
    <row r="21" spans="1:10" ht="20.25" customHeight="1" x14ac:dyDescent="0.25">
      <c r="A21" s="105" t="s">
        <v>190</v>
      </c>
      <c r="B21" s="113">
        <v>175</v>
      </c>
      <c r="C21" s="106">
        <v>508669.520625</v>
      </c>
      <c r="D21" s="107" t="s">
        <v>191</v>
      </c>
      <c r="I21" s="104"/>
      <c r="J21" s="104"/>
    </row>
    <row r="22" spans="1:10" ht="18" customHeight="1" x14ac:dyDescent="0.25">
      <c r="A22" s="105" t="s">
        <v>192</v>
      </c>
      <c r="B22" s="113">
        <v>169</v>
      </c>
      <c r="C22" s="106">
        <v>508669.520625</v>
      </c>
      <c r="D22" s="107" t="s">
        <v>180</v>
      </c>
      <c r="I22" s="104"/>
      <c r="J22" s="104"/>
    </row>
    <row r="23" spans="1:10" ht="18" customHeight="1" x14ac:dyDescent="0.25">
      <c r="A23" s="105" t="s">
        <v>82</v>
      </c>
      <c r="B23" s="113">
        <v>169</v>
      </c>
      <c r="C23" s="106">
        <v>508669.520625</v>
      </c>
      <c r="D23" s="107" t="s">
        <v>187</v>
      </c>
      <c r="I23" s="104"/>
      <c r="J23" s="104"/>
    </row>
    <row r="24" spans="1:10" ht="18" customHeight="1" x14ac:dyDescent="0.25">
      <c r="A24" s="105" t="s">
        <v>52</v>
      </c>
      <c r="B24" s="113">
        <v>113</v>
      </c>
      <c r="C24" s="106">
        <v>386031.38962499995</v>
      </c>
      <c r="D24" s="107" t="s">
        <v>187</v>
      </c>
      <c r="I24" s="104"/>
      <c r="J24" s="104"/>
    </row>
    <row r="25" spans="1:10" ht="18" customHeight="1" x14ac:dyDescent="0.25">
      <c r="A25" s="105" t="s">
        <v>57</v>
      </c>
      <c r="B25" s="113">
        <v>142</v>
      </c>
      <c r="C25" s="106">
        <v>386031.38962499995</v>
      </c>
      <c r="D25" s="107" t="s">
        <v>184</v>
      </c>
      <c r="I25" s="104"/>
      <c r="J25" s="104"/>
    </row>
    <row r="26" spans="1:10" ht="18" customHeight="1" x14ac:dyDescent="0.25">
      <c r="A26" s="105" t="s">
        <v>76</v>
      </c>
      <c r="B26" s="113">
        <v>208</v>
      </c>
      <c r="C26" s="106">
        <v>632701.26675000007</v>
      </c>
      <c r="D26" s="107" t="s">
        <v>184</v>
      </c>
      <c r="I26" s="104"/>
      <c r="J26" s="104"/>
    </row>
  </sheetData>
  <autoFilter ref="A1:D26" xr:uid="{9AFF0869-EA24-4937-B7CA-2D8EE1F37E18}">
    <filterColumn colId="0" showButton="0"/>
    <filterColumn colId="1" showButton="0"/>
    <filterColumn colId="2" showButton="0"/>
  </autoFilter>
  <mergeCells count="5">
    <mergeCell ref="A1:D1"/>
    <mergeCell ref="A2:A4"/>
    <mergeCell ref="C2:C4"/>
    <mergeCell ref="D2:D4"/>
    <mergeCell ref="F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76"/>
  <sheetViews>
    <sheetView tabSelected="1" view="pageBreakPreview" zoomScale="120" zoomScaleNormal="90" zoomScaleSheetLayoutView="120" workbookViewId="0">
      <selection activeCell="C9" sqref="C9"/>
    </sheetView>
  </sheetViews>
  <sheetFormatPr baseColWidth="10" defaultRowHeight="15" x14ac:dyDescent="0.25"/>
  <cols>
    <col min="1" max="1" width="28.7109375" style="85" customWidth="1"/>
    <col min="2" max="2" width="12.28515625" style="86" customWidth="1"/>
    <col min="3" max="3" width="33.28515625" style="87" customWidth="1"/>
    <col min="4" max="4" width="15" style="85" bestFit="1" customWidth="1"/>
    <col min="5" max="7" width="15.28515625" style="88" customWidth="1"/>
    <col min="8" max="8" width="21" style="39" hidden="1" customWidth="1"/>
    <col min="9" max="9" width="8.85546875" hidden="1" customWidth="1"/>
    <col min="10" max="10" width="10.140625" hidden="1" customWidth="1"/>
    <col min="11" max="11" width="11.140625" hidden="1" customWidth="1"/>
    <col min="12" max="12" width="11.42578125" hidden="1" customWidth="1"/>
    <col min="13" max="13" width="27.7109375" hidden="1" customWidth="1"/>
    <col min="14" max="18" width="11.42578125" hidden="1" customWidth="1"/>
    <col min="19" max="24" width="0" hidden="1" customWidth="1"/>
  </cols>
  <sheetData>
    <row r="1" spans="1:17" ht="43.5" customHeight="1" x14ac:dyDescent="0.25">
      <c r="A1" s="168" t="s">
        <v>221</v>
      </c>
      <c r="B1" s="169"/>
      <c r="C1" s="169"/>
      <c r="D1" s="169"/>
      <c r="E1" s="169"/>
      <c r="F1" s="169"/>
      <c r="G1" s="169"/>
      <c r="M1" s="163" t="s">
        <v>211</v>
      </c>
      <c r="N1" s="163"/>
      <c r="O1" s="163"/>
      <c r="P1" s="163"/>
    </row>
    <row r="2" spans="1:17" ht="43.5" customHeight="1" x14ac:dyDescent="0.25">
      <c r="A2" s="159" t="s">
        <v>214</v>
      </c>
      <c r="B2" s="160"/>
      <c r="C2" s="160"/>
      <c r="D2" s="161"/>
      <c r="E2" s="165" t="s">
        <v>220</v>
      </c>
      <c r="F2" s="166"/>
      <c r="G2" s="167"/>
      <c r="M2" s="121"/>
      <c r="N2" s="121"/>
      <c r="O2" s="121"/>
      <c r="P2" s="121"/>
    </row>
    <row r="3" spans="1:17" ht="30.75" customHeight="1" x14ac:dyDescent="0.25">
      <c r="A3" s="152" t="s">
        <v>92</v>
      </c>
      <c r="B3" s="152" t="s">
        <v>1</v>
      </c>
      <c r="C3" s="152"/>
      <c r="D3" s="152" t="s">
        <v>219</v>
      </c>
      <c r="E3" s="148" t="s">
        <v>157</v>
      </c>
      <c r="F3" s="156" t="s">
        <v>98</v>
      </c>
      <c r="G3" s="157"/>
      <c r="H3" s="40"/>
      <c r="O3" t="s">
        <v>210</v>
      </c>
      <c r="Q3">
        <v>1.125</v>
      </c>
    </row>
    <row r="4" spans="1:17" ht="30.75" customHeight="1" x14ac:dyDescent="0.25">
      <c r="A4" s="152"/>
      <c r="B4" s="152"/>
      <c r="C4" s="152"/>
      <c r="D4" s="152"/>
      <c r="E4" s="148"/>
      <c r="F4" s="99" t="s">
        <v>97</v>
      </c>
      <c r="G4" s="99" t="s">
        <v>106</v>
      </c>
      <c r="H4" s="41"/>
      <c r="I4" s="114" t="s">
        <v>193</v>
      </c>
      <c r="J4" s="114" t="s">
        <v>194</v>
      </c>
      <c r="M4" s="114" t="s">
        <v>193</v>
      </c>
      <c r="N4" s="114" t="s">
        <v>209</v>
      </c>
      <c r="O4" s="164" t="s">
        <v>212</v>
      </c>
      <c r="P4" s="164"/>
    </row>
    <row r="5" spans="1:17" ht="39" customHeight="1" x14ac:dyDescent="0.25">
      <c r="A5" s="80" t="s">
        <v>114</v>
      </c>
      <c r="B5" s="152" t="s">
        <v>122</v>
      </c>
      <c r="C5" s="152"/>
      <c r="D5" s="119">
        <f>+O5</f>
        <v>9225000</v>
      </c>
      <c r="E5" s="96"/>
      <c r="F5" s="97">
        <v>0.4</v>
      </c>
      <c r="G5" s="98">
        <f>+F5*E5</f>
        <v>0</v>
      </c>
      <c r="H5" s="61"/>
      <c r="I5" s="61">
        <f>6720000</f>
        <v>6720000</v>
      </c>
      <c r="J5" s="61">
        <f>+I5*1.15</f>
        <v>7727999.9999999991</v>
      </c>
      <c r="K5" s="61">
        <f>+J5*11</f>
        <v>85007999.999999985</v>
      </c>
      <c r="M5" s="61">
        <f>6720000</f>
        <v>6720000</v>
      </c>
      <c r="N5" s="119">
        <v>8200000</v>
      </c>
      <c r="O5" s="119">
        <f>+N5*$Q$3</f>
        <v>9225000</v>
      </c>
      <c r="P5" s="119">
        <f>+O5*11</f>
        <v>101475000</v>
      </c>
    </row>
    <row r="6" spans="1:17" ht="24" x14ac:dyDescent="0.25">
      <c r="A6" s="80" t="s">
        <v>121</v>
      </c>
      <c r="B6" s="152" t="s">
        <v>122</v>
      </c>
      <c r="C6" s="152"/>
      <c r="D6" s="119">
        <f>+O6</f>
        <v>8212500</v>
      </c>
      <c r="E6" s="96"/>
      <c r="F6" s="97">
        <v>0.3</v>
      </c>
      <c r="G6" s="98">
        <f t="shared" ref="G6:G69" si="0">+F6*E6</f>
        <v>0</v>
      </c>
      <c r="H6" s="61"/>
      <c r="I6" s="61">
        <f>5786376</f>
        <v>5786376</v>
      </c>
      <c r="J6" s="61">
        <f>+I6*1.15</f>
        <v>6654332.3999999994</v>
      </c>
      <c r="K6" s="61">
        <f>+J6*11</f>
        <v>73197656.399999991</v>
      </c>
      <c r="M6" s="61">
        <f>5786376</f>
        <v>5786376</v>
      </c>
      <c r="N6" s="119">
        <v>7300000</v>
      </c>
      <c r="O6" s="119">
        <f>+N6*$Q$3</f>
        <v>8212500</v>
      </c>
      <c r="P6" s="119">
        <f>+O6*11</f>
        <v>90337500</v>
      </c>
    </row>
    <row r="7" spans="1:17" ht="23.25" customHeight="1" x14ac:dyDescent="0.25">
      <c r="A7" s="170" t="s">
        <v>155</v>
      </c>
      <c r="B7" s="153" t="s">
        <v>153</v>
      </c>
      <c r="C7" s="153"/>
      <c r="D7" s="153"/>
      <c r="E7" s="93"/>
      <c r="F7" s="94"/>
      <c r="G7" s="95"/>
      <c r="H7" s="61"/>
      <c r="I7" s="154" t="s">
        <v>195</v>
      </c>
      <c r="J7" s="155"/>
      <c r="K7" s="115">
        <f>SUM(K5:K6)</f>
        <v>158205656.39999998</v>
      </c>
      <c r="N7" s="162" t="s">
        <v>195</v>
      </c>
      <c r="O7" s="162"/>
      <c r="P7" s="119">
        <f>SUM(P5:P6)</f>
        <v>191812500</v>
      </c>
    </row>
    <row r="8" spans="1:17" ht="15" customHeight="1" x14ac:dyDescent="0.25">
      <c r="A8" s="170"/>
      <c r="B8" s="135" t="s">
        <v>90</v>
      </c>
      <c r="C8" s="136" t="s">
        <v>88</v>
      </c>
      <c r="D8" s="60"/>
      <c r="E8" s="100"/>
      <c r="F8" s="149">
        <v>0.3</v>
      </c>
      <c r="G8" s="98">
        <f t="shared" si="0"/>
        <v>0</v>
      </c>
      <c r="H8" s="61"/>
      <c r="I8" s="154" t="s">
        <v>196</v>
      </c>
      <c r="J8" s="155"/>
      <c r="K8" s="115">
        <v>120000000</v>
      </c>
      <c r="N8" s="162" t="s">
        <v>196</v>
      </c>
      <c r="O8" s="162"/>
    </row>
    <row r="9" spans="1:17" x14ac:dyDescent="0.25">
      <c r="A9" s="170"/>
      <c r="B9" s="90" t="s">
        <v>33</v>
      </c>
      <c r="C9" s="81" t="s">
        <v>85</v>
      </c>
      <c r="D9" s="118">
        <f t="shared" ref="D9:D40" si="1">+O9</f>
        <v>245665.125</v>
      </c>
      <c r="E9" s="96"/>
      <c r="F9" s="149"/>
      <c r="G9" s="98">
        <f t="shared" si="0"/>
        <v>0</v>
      </c>
      <c r="H9" s="61"/>
      <c r="I9" s="154" t="s">
        <v>116</v>
      </c>
      <c r="J9" s="155"/>
      <c r="K9" s="115">
        <f>SUM(K7:K8)</f>
        <v>278205656.39999998</v>
      </c>
      <c r="N9" s="118">
        <v>218369</v>
      </c>
      <c r="O9" s="118">
        <f t="shared" ref="O9:O40" si="2">+N9*$Q$3</f>
        <v>245665.125</v>
      </c>
    </row>
    <row r="10" spans="1:17" x14ac:dyDescent="0.25">
      <c r="A10" s="170"/>
      <c r="B10" s="151" t="s">
        <v>34</v>
      </c>
      <c r="C10" s="81" t="s">
        <v>35</v>
      </c>
      <c r="D10" s="118">
        <f t="shared" si="1"/>
        <v>114644.25</v>
      </c>
      <c r="E10" s="96"/>
      <c r="F10" s="149"/>
      <c r="G10" s="98">
        <f t="shared" si="0"/>
        <v>0</v>
      </c>
      <c r="H10" s="61"/>
      <c r="N10" s="118">
        <v>101906</v>
      </c>
      <c r="O10" s="118">
        <f t="shared" si="2"/>
        <v>114644.25</v>
      </c>
    </row>
    <row r="11" spans="1:17" x14ac:dyDescent="0.25">
      <c r="A11" s="170"/>
      <c r="B11" s="151"/>
      <c r="C11" s="81" t="s">
        <v>36</v>
      </c>
      <c r="D11" s="118">
        <f t="shared" si="1"/>
        <v>40944.375</v>
      </c>
      <c r="E11" s="96"/>
      <c r="F11" s="149"/>
      <c r="G11" s="98">
        <f t="shared" si="0"/>
        <v>0</v>
      </c>
      <c r="N11" s="118">
        <v>36395</v>
      </c>
      <c r="O11" s="118">
        <f t="shared" si="2"/>
        <v>40944.375</v>
      </c>
    </row>
    <row r="12" spans="1:17" x14ac:dyDescent="0.25">
      <c r="A12" s="170"/>
      <c r="B12" s="151"/>
      <c r="C12" s="81" t="s">
        <v>37</v>
      </c>
      <c r="D12" s="118">
        <f t="shared" si="1"/>
        <v>40944.375</v>
      </c>
      <c r="E12" s="96"/>
      <c r="F12" s="149"/>
      <c r="G12" s="98">
        <f t="shared" si="0"/>
        <v>0</v>
      </c>
      <c r="N12" s="118">
        <v>36395</v>
      </c>
      <c r="O12" s="118">
        <f t="shared" si="2"/>
        <v>40944.375</v>
      </c>
    </row>
    <row r="13" spans="1:17" x14ac:dyDescent="0.25">
      <c r="A13" s="170"/>
      <c r="B13" s="151"/>
      <c r="C13" s="81" t="s">
        <v>125</v>
      </c>
      <c r="D13" s="118">
        <f t="shared" si="1"/>
        <v>131022</v>
      </c>
      <c r="E13" s="96"/>
      <c r="F13" s="149"/>
      <c r="G13" s="98">
        <f t="shared" si="0"/>
        <v>0</v>
      </c>
      <c r="N13" s="118">
        <v>116464</v>
      </c>
      <c r="O13" s="118">
        <f t="shared" si="2"/>
        <v>131022</v>
      </c>
    </row>
    <row r="14" spans="1:17" x14ac:dyDescent="0.25">
      <c r="A14" s="170"/>
      <c r="B14" s="151"/>
      <c r="C14" s="81" t="s">
        <v>126</v>
      </c>
      <c r="D14" s="118">
        <f t="shared" si="1"/>
        <v>245665.125</v>
      </c>
      <c r="E14" s="96"/>
      <c r="F14" s="149"/>
      <c r="G14" s="98">
        <f t="shared" si="0"/>
        <v>0</v>
      </c>
      <c r="N14" s="118">
        <v>218369</v>
      </c>
      <c r="O14" s="118">
        <f t="shared" si="2"/>
        <v>245665.125</v>
      </c>
    </row>
    <row r="15" spans="1:17" x14ac:dyDescent="0.25">
      <c r="A15" s="170"/>
      <c r="B15" s="151"/>
      <c r="C15" s="81" t="s">
        <v>127</v>
      </c>
      <c r="D15" s="118">
        <f t="shared" si="1"/>
        <v>294798.375</v>
      </c>
      <c r="E15" s="96"/>
      <c r="F15" s="149"/>
      <c r="G15" s="98">
        <f t="shared" si="0"/>
        <v>0</v>
      </c>
      <c r="N15" s="118">
        <v>262043</v>
      </c>
      <c r="O15" s="118">
        <f t="shared" si="2"/>
        <v>294798.375</v>
      </c>
    </row>
    <row r="16" spans="1:17" ht="24" x14ac:dyDescent="0.25">
      <c r="A16" s="170"/>
      <c r="B16" s="151" t="s">
        <v>24</v>
      </c>
      <c r="C16" s="81" t="s">
        <v>38</v>
      </c>
      <c r="D16" s="118">
        <f t="shared" si="1"/>
        <v>57322.125</v>
      </c>
      <c r="E16" s="96"/>
      <c r="F16" s="149"/>
      <c r="G16" s="98">
        <f t="shared" si="0"/>
        <v>0</v>
      </c>
      <c r="M16" s="117" t="s">
        <v>198</v>
      </c>
      <c r="N16" s="118">
        <v>50953</v>
      </c>
      <c r="O16" s="118">
        <f t="shared" si="2"/>
        <v>57322.125</v>
      </c>
    </row>
    <row r="17" spans="1:15" x14ac:dyDescent="0.25">
      <c r="A17" s="170"/>
      <c r="B17" s="151"/>
      <c r="C17" s="82" t="s">
        <v>39</v>
      </c>
      <c r="D17" s="118">
        <f t="shared" si="1"/>
        <v>114644.25</v>
      </c>
      <c r="E17" s="96"/>
      <c r="F17" s="149"/>
      <c r="G17" s="98">
        <f t="shared" si="0"/>
        <v>0</v>
      </c>
      <c r="M17" s="117" t="s">
        <v>199</v>
      </c>
      <c r="N17" s="118">
        <v>101906</v>
      </c>
      <c r="O17" s="118">
        <f t="shared" si="2"/>
        <v>114644.25</v>
      </c>
    </row>
    <row r="18" spans="1:15" x14ac:dyDescent="0.25">
      <c r="A18" s="170"/>
      <c r="B18" s="150" t="s">
        <v>40</v>
      </c>
      <c r="C18" s="80" t="s">
        <v>33</v>
      </c>
      <c r="D18" s="118">
        <f t="shared" si="1"/>
        <v>73699.875</v>
      </c>
      <c r="E18" s="96"/>
      <c r="F18" s="149"/>
      <c r="G18" s="98">
        <f t="shared" si="0"/>
        <v>0</v>
      </c>
      <c r="M18" s="117" t="s">
        <v>200</v>
      </c>
      <c r="N18" s="118">
        <v>65511</v>
      </c>
      <c r="O18" s="118">
        <f t="shared" si="2"/>
        <v>73699.875</v>
      </c>
    </row>
    <row r="19" spans="1:15" x14ac:dyDescent="0.25">
      <c r="A19" s="170"/>
      <c r="B19" s="150"/>
      <c r="C19" s="80" t="s">
        <v>128</v>
      </c>
      <c r="D19" s="118">
        <f t="shared" si="1"/>
        <v>40944.375</v>
      </c>
      <c r="E19" s="96"/>
      <c r="F19" s="149"/>
      <c r="G19" s="98">
        <f t="shared" si="0"/>
        <v>0</v>
      </c>
      <c r="M19" s="117" t="s">
        <v>201</v>
      </c>
      <c r="N19" s="118">
        <v>36395</v>
      </c>
      <c r="O19" s="118">
        <f t="shared" si="2"/>
        <v>40944.375</v>
      </c>
    </row>
    <row r="20" spans="1:15" x14ac:dyDescent="0.25">
      <c r="A20" s="170"/>
      <c r="B20" s="150"/>
      <c r="C20" s="80" t="s">
        <v>41</v>
      </c>
      <c r="D20" s="118">
        <f t="shared" si="1"/>
        <v>24566.625</v>
      </c>
      <c r="E20" s="96"/>
      <c r="F20" s="149"/>
      <c r="G20" s="98">
        <f t="shared" si="0"/>
        <v>0</v>
      </c>
      <c r="M20" s="117" t="s">
        <v>202</v>
      </c>
      <c r="N20" s="118">
        <v>21837</v>
      </c>
      <c r="O20" s="118">
        <f t="shared" si="2"/>
        <v>24566.625</v>
      </c>
    </row>
    <row r="21" spans="1:15" x14ac:dyDescent="0.25">
      <c r="A21" s="170"/>
      <c r="B21" s="151" t="s">
        <v>42</v>
      </c>
      <c r="C21" s="81" t="s">
        <v>43</v>
      </c>
      <c r="D21" s="118">
        <f t="shared" si="1"/>
        <v>49133.25</v>
      </c>
      <c r="E21" s="96"/>
      <c r="F21" s="149"/>
      <c r="G21" s="98">
        <f t="shared" si="0"/>
        <v>0</v>
      </c>
      <c r="M21" s="117" t="s">
        <v>203</v>
      </c>
      <c r="N21" s="118">
        <v>43674</v>
      </c>
      <c r="O21" s="118">
        <f t="shared" si="2"/>
        <v>49133.25</v>
      </c>
    </row>
    <row r="22" spans="1:15" x14ac:dyDescent="0.25">
      <c r="A22" s="170"/>
      <c r="B22" s="151"/>
      <c r="C22" s="81" t="s">
        <v>129</v>
      </c>
      <c r="D22" s="118">
        <f t="shared" si="1"/>
        <v>49133.25</v>
      </c>
      <c r="E22" s="96"/>
      <c r="F22" s="149"/>
      <c r="G22" s="98">
        <f t="shared" si="0"/>
        <v>0</v>
      </c>
      <c r="M22" s="117" t="s">
        <v>204</v>
      </c>
      <c r="N22" s="118">
        <v>43674</v>
      </c>
      <c r="O22" s="118">
        <f t="shared" si="2"/>
        <v>49133.25</v>
      </c>
    </row>
    <row r="23" spans="1:15" x14ac:dyDescent="0.25">
      <c r="A23" s="170"/>
      <c r="B23" s="151" t="s">
        <v>44</v>
      </c>
      <c r="C23" s="81" t="s">
        <v>45</v>
      </c>
      <c r="D23" s="118">
        <f t="shared" si="1"/>
        <v>270232.875</v>
      </c>
      <c r="E23" s="96"/>
      <c r="F23" s="149"/>
      <c r="G23" s="98">
        <f t="shared" si="0"/>
        <v>0</v>
      </c>
      <c r="M23" s="117" t="s">
        <v>205</v>
      </c>
      <c r="N23" s="118">
        <v>240207</v>
      </c>
      <c r="O23" s="118">
        <f t="shared" si="2"/>
        <v>270232.875</v>
      </c>
    </row>
    <row r="24" spans="1:15" ht="24" x14ac:dyDescent="0.25">
      <c r="A24" s="170"/>
      <c r="B24" s="151"/>
      <c r="C24" s="81" t="s">
        <v>46</v>
      </c>
      <c r="D24" s="118">
        <f t="shared" si="1"/>
        <v>106455.375</v>
      </c>
      <c r="E24" s="96"/>
      <c r="F24" s="149"/>
      <c r="G24" s="98">
        <f t="shared" si="0"/>
        <v>0</v>
      </c>
      <c r="M24" s="117" t="s">
        <v>206</v>
      </c>
      <c r="N24" s="118">
        <v>94627</v>
      </c>
      <c r="O24" s="118">
        <f t="shared" si="2"/>
        <v>106455.375</v>
      </c>
    </row>
    <row r="25" spans="1:15" ht="24" x14ac:dyDescent="0.25">
      <c r="A25" s="170"/>
      <c r="B25" s="158" t="s">
        <v>47</v>
      </c>
      <c r="C25" s="81" t="s">
        <v>48</v>
      </c>
      <c r="D25" s="118">
        <f>+O25</f>
        <v>93353.625</v>
      </c>
      <c r="E25" s="96"/>
      <c r="F25" s="149"/>
      <c r="G25" s="98">
        <f t="shared" si="0"/>
        <v>0</v>
      </c>
      <c r="M25" s="117" t="s">
        <v>207</v>
      </c>
      <c r="N25" s="118">
        <v>82981</v>
      </c>
      <c r="O25" s="118">
        <f t="shared" si="2"/>
        <v>93353.625</v>
      </c>
    </row>
    <row r="26" spans="1:15" ht="24" x14ac:dyDescent="0.25">
      <c r="A26" s="170"/>
      <c r="B26" s="158"/>
      <c r="C26" s="81" t="s">
        <v>49</v>
      </c>
      <c r="D26" s="118">
        <f t="shared" si="1"/>
        <v>93353.625</v>
      </c>
      <c r="E26" s="96"/>
      <c r="F26" s="149"/>
      <c r="G26" s="98">
        <f t="shared" si="0"/>
        <v>0</v>
      </c>
      <c r="M26" s="117" t="s">
        <v>208</v>
      </c>
      <c r="N26" s="118">
        <v>82981</v>
      </c>
      <c r="O26" s="118">
        <f t="shared" si="2"/>
        <v>93353.625</v>
      </c>
    </row>
    <row r="27" spans="1:15" x14ac:dyDescent="0.25">
      <c r="A27" s="170"/>
      <c r="B27" s="91" t="s">
        <v>50</v>
      </c>
      <c r="C27" s="81" t="s">
        <v>51</v>
      </c>
      <c r="D27" s="118">
        <f t="shared" si="1"/>
        <v>131022</v>
      </c>
      <c r="E27" s="96"/>
      <c r="F27" s="149"/>
      <c r="G27" s="98">
        <f t="shared" si="0"/>
        <v>0</v>
      </c>
      <c r="N27" s="118">
        <v>116464</v>
      </c>
      <c r="O27" s="118">
        <f t="shared" si="2"/>
        <v>131022</v>
      </c>
    </row>
    <row r="28" spans="1:15" x14ac:dyDescent="0.25">
      <c r="A28" s="170"/>
      <c r="B28" s="151" t="s">
        <v>52</v>
      </c>
      <c r="C28" s="81" t="s">
        <v>53</v>
      </c>
      <c r="D28" s="118">
        <f t="shared" si="1"/>
        <v>11464.875</v>
      </c>
      <c r="E28" s="96"/>
      <c r="F28" s="149"/>
      <c r="G28" s="98">
        <f t="shared" si="0"/>
        <v>0</v>
      </c>
      <c r="N28" s="118">
        <v>10191</v>
      </c>
      <c r="O28" s="118">
        <f t="shared" si="2"/>
        <v>11464.875</v>
      </c>
    </row>
    <row r="29" spans="1:15" x14ac:dyDescent="0.25">
      <c r="A29" s="170"/>
      <c r="B29" s="151"/>
      <c r="C29" s="81" t="s">
        <v>54</v>
      </c>
      <c r="D29" s="118">
        <f t="shared" si="1"/>
        <v>47521.125</v>
      </c>
      <c r="E29" s="96"/>
      <c r="F29" s="149"/>
      <c r="G29" s="98">
        <f t="shared" si="0"/>
        <v>0</v>
      </c>
      <c r="N29" s="118">
        <v>42241</v>
      </c>
      <c r="O29" s="118">
        <f t="shared" si="2"/>
        <v>47521.125</v>
      </c>
    </row>
    <row r="30" spans="1:15" x14ac:dyDescent="0.25">
      <c r="A30" s="170"/>
      <c r="B30" s="151"/>
      <c r="C30" s="81" t="s">
        <v>55</v>
      </c>
      <c r="D30" s="118">
        <f t="shared" si="1"/>
        <v>11464.875</v>
      </c>
      <c r="E30" s="96"/>
      <c r="F30" s="149"/>
      <c r="G30" s="98">
        <f t="shared" si="0"/>
        <v>0</v>
      </c>
      <c r="N30" s="118">
        <v>10191</v>
      </c>
      <c r="O30" s="118">
        <f t="shared" si="2"/>
        <v>11464.875</v>
      </c>
    </row>
    <row r="31" spans="1:15" x14ac:dyDescent="0.25">
      <c r="A31" s="170"/>
      <c r="B31" s="150" t="s">
        <v>56</v>
      </c>
      <c r="C31" s="81" t="s">
        <v>53</v>
      </c>
      <c r="D31" s="118">
        <f t="shared" si="1"/>
        <v>294798.375</v>
      </c>
      <c r="E31" s="96"/>
      <c r="F31" s="149"/>
      <c r="G31" s="98">
        <f t="shared" si="0"/>
        <v>0</v>
      </c>
      <c r="N31" s="118">
        <v>262043</v>
      </c>
      <c r="O31" s="118">
        <f t="shared" si="2"/>
        <v>294798.375</v>
      </c>
    </row>
    <row r="32" spans="1:15" x14ac:dyDescent="0.25">
      <c r="A32" s="170"/>
      <c r="B32" s="150"/>
      <c r="C32" s="81" t="s">
        <v>130</v>
      </c>
      <c r="D32" s="118">
        <f t="shared" si="1"/>
        <v>278420.625</v>
      </c>
      <c r="E32" s="96"/>
      <c r="F32" s="149"/>
      <c r="G32" s="98">
        <f t="shared" si="0"/>
        <v>0</v>
      </c>
      <c r="N32" s="118">
        <v>247485</v>
      </c>
      <c r="O32" s="118">
        <f t="shared" si="2"/>
        <v>278420.625</v>
      </c>
    </row>
    <row r="33" spans="1:15" x14ac:dyDescent="0.25">
      <c r="A33" s="170"/>
      <c r="B33" s="53" t="s">
        <v>57</v>
      </c>
      <c r="C33" s="81" t="s">
        <v>58</v>
      </c>
      <c r="D33" s="118">
        <f t="shared" si="1"/>
        <v>139210.875</v>
      </c>
      <c r="E33" s="96"/>
      <c r="F33" s="149"/>
      <c r="G33" s="98">
        <f t="shared" si="0"/>
        <v>0</v>
      </c>
      <c r="N33" s="118">
        <v>123743</v>
      </c>
      <c r="O33" s="118">
        <f t="shared" si="2"/>
        <v>139210.875</v>
      </c>
    </row>
    <row r="34" spans="1:15" x14ac:dyDescent="0.25">
      <c r="A34" s="170"/>
      <c r="B34" s="91" t="s">
        <v>59</v>
      </c>
      <c r="C34" s="81" t="s">
        <v>131</v>
      </c>
      <c r="D34" s="118">
        <f t="shared" si="1"/>
        <v>66530.25</v>
      </c>
      <c r="E34" s="96"/>
      <c r="F34" s="149"/>
      <c r="G34" s="98">
        <f t="shared" si="0"/>
        <v>0</v>
      </c>
      <c r="N34" s="118">
        <v>59138</v>
      </c>
      <c r="O34" s="118">
        <f t="shared" si="2"/>
        <v>66530.25</v>
      </c>
    </row>
    <row r="35" spans="1:15" x14ac:dyDescent="0.25">
      <c r="A35" s="170"/>
      <c r="B35" s="151" t="s">
        <v>60</v>
      </c>
      <c r="C35" s="81" t="s">
        <v>61</v>
      </c>
      <c r="D35" s="118">
        <f t="shared" si="1"/>
        <v>139210.875</v>
      </c>
      <c r="E35" s="96"/>
      <c r="F35" s="149"/>
      <c r="G35" s="98">
        <f t="shared" si="0"/>
        <v>0</v>
      </c>
      <c r="N35" s="118">
        <v>123743</v>
      </c>
      <c r="O35" s="118">
        <f t="shared" si="2"/>
        <v>139210.875</v>
      </c>
    </row>
    <row r="36" spans="1:15" x14ac:dyDescent="0.25">
      <c r="A36" s="170"/>
      <c r="B36" s="151"/>
      <c r="C36" s="81" t="s">
        <v>62</v>
      </c>
      <c r="D36" s="118">
        <f t="shared" si="1"/>
        <v>139210.875</v>
      </c>
      <c r="E36" s="96"/>
      <c r="F36" s="149"/>
      <c r="G36" s="98">
        <f t="shared" si="0"/>
        <v>0</v>
      </c>
      <c r="N36" s="118">
        <v>123743</v>
      </c>
      <c r="O36" s="118">
        <f t="shared" si="2"/>
        <v>139210.875</v>
      </c>
    </row>
    <row r="37" spans="1:15" x14ac:dyDescent="0.25">
      <c r="A37" s="170"/>
      <c r="B37" s="151"/>
      <c r="C37" s="81" t="s">
        <v>63</v>
      </c>
      <c r="D37" s="118">
        <f t="shared" si="1"/>
        <v>65511</v>
      </c>
      <c r="E37" s="96"/>
      <c r="F37" s="149"/>
      <c r="G37" s="98">
        <f t="shared" si="0"/>
        <v>0</v>
      </c>
      <c r="N37" s="118">
        <v>58232</v>
      </c>
      <c r="O37" s="118">
        <f t="shared" si="2"/>
        <v>65511</v>
      </c>
    </row>
    <row r="38" spans="1:15" x14ac:dyDescent="0.25">
      <c r="A38" s="170"/>
      <c r="B38" s="151"/>
      <c r="C38" s="81" t="s">
        <v>64</v>
      </c>
      <c r="D38" s="118">
        <f t="shared" si="1"/>
        <v>65511</v>
      </c>
      <c r="E38" s="96"/>
      <c r="F38" s="149"/>
      <c r="G38" s="98">
        <f t="shared" si="0"/>
        <v>0</v>
      </c>
      <c r="N38" s="118">
        <v>58232</v>
      </c>
      <c r="O38" s="118">
        <f t="shared" si="2"/>
        <v>65511</v>
      </c>
    </row>
    <row r="39" spans="1:15" x14ac:dyDescent="0.25">
      <c r="A39" s="170"/>
      <c r="B39" s="151"/>
      <c r="C39" s="81" t="s">
        <v>65</v>
      </c>
      <c r="D39" s="118">
        <f t="shared" si="1"/>
        <v>139210.875</v>
      </c>
      <c r="E39" s="96"/>
      <c r="F39" s="149"/>
      <c r="G39" s="98">
        <f t="shared" si="0"/>
        <v>0</v>
      </c>
      <c r="N39" s="118">
        <v>123743</v>
      </c>
      <c r="O39" s="118">
        <f t="shared" si="2"/>
        <v>139210.875</v>
      </c>
    </row>
    <row r="40" spans="1:15" x14ac:dyDescent="0.25">
      <c r="A40" s="170"/>
      <c r="B40" s="151"/>
      <c r="C40" s="81" t="s">
        <v>66</v>
      </c>
      <c r="D40" s="118">
        <f t="shared" si="1"/>
        <v>139210.875</v>
      </c>
      <c r="E40" s="96"/>
      <c r="F40" s="149"/>
      <c r="G40" s="98">
        <f t="shared" si="0"/>
        <v>0</v>
      </c>
      <c r="N40" s="118">
        <v>123743</v>
      </c>
      <c r="O40" s="118">
        <f t="shared" si="2"/>
        <v>139210.875</v>
      </c>
    </row>
    <row r="41" spans="1:15" x14ac:dyDescent="0.25">
      <c r="A41" s="170"/>
      <c r="B41" s="146" t="s">
        <v>67</v>
      </c>
      <c r="C41" s="81" t="s">
        <v>68</v>
      </c>
      <c r="D41" s="118">
        <f t="shared" ref="D41:D74" si="3">+O41</f>
        <v>73699.875</v>
      </c>
      <c r="E41" s="96"/>
      <c r="F41" s="149"/>
      <c r="G41" s="98">
        <f t="shared" si="0"/>
        <v>0</v>
      </c>
      <c r="N41" s="118">
        <v>65511</v>
      </c>
      <c r="O41" s="118">
        <f t="shared" ref="O41:O72" si="4">+N41*$Q$3</f>
        <v>73699.875</v>
      </c>
    </row>
    <row r="42" spans="1:15" x14ac:dyDescent="0.25">
      <c r="A42" s="170"/>
      <c r="B42" s="146"/>
      <c r="C42" s="81" t="s">
        <v>69</v>
      </c>
      <c r="D42" s="118">
        <f t="shared" si="3"/>
        <v>163777.5</v>
      </c>
      <c r="E42" s="96"/>
      <c r="F42" s="149"/>
      <c r="G42" s="98">
        <f t="shared" si="0"/>
        <v>0</v>
      </c>
      <c r="N42" s="118">
        <v>145580</v>
      </c>
      <c r="O42" s="118">
        <f t="shared" si="4"/>
        <v>163777.5</v>
      </c>
    </row>
    <row r="43" spans="1:15" x14ac:dyDescent="0.25">
      <c r="A43" s="170"/>
      <c r="B43" s="146"/>
      <c r="C43" s="81" t="s">
        <v>70</v>
      </c>
      <c r="D43" s="118">
        <f t="shared" si="3"/>
        <v>98266.5</v>
      </c>
      <c r="E43" s="96"/>
      <c r="F43" s="149"/>
      <c r="G43" s="98">
        <f t="shared" si="0"/>
        <v>0</v>
      </c>
      <c r="N43" s="118">
        <v>87348</v>
      </c>
      <c r="O43" s="118">
        <f t="shared" si="4"/>
        <v>98266.5</v>
      </c>
    </row>
    <row r="44" spans="1:15" x14ac:dyDescent="0.25">
      <c r="A44" s="170"/>
      <c r="B44" s="146" t="s">
        <v>71</v>
      </c>
      <c r="C44" s="81" t="s">
        <v>72</v>
      </c>
      <c r="D44" s="118">
        <f t="shared" si="3"/>
        <v>98266.5</v>
      </c>
      <c r="E44" s="96"/>
      <c r="F44" s="149"/>
      <c r="G44" s="98">
        <f t="shared" si="0"/>
        <v>0</v>
      </c>
      <c r="N44" s="118">
        <v>87348</v>
      </c>
      <c r="O44" s="118">
        <f t="shared" si="4"/>
        <v>98266.5</v>
      </c>
    </row>
    <row r="45" spans="1:15" x14ac:dyDescent="0.25">
      <c r="A45" s="170"/>
      <c r="B45" s="146"/>
      <c r="C45" s="81" t="s">
        <v>73</v>
      </c>
      <c r="D45" s="118">
        <f t="shared" si="3"/>
        <v>98266.5</v>
      </c>
      <c r="E45" s="96"/>
      <c r="F45" s="149"/>
      <c r="G45" s="98">
        <f t="shared" si="0"/>
        <v>0</v>
      </c>
      <c r="N45" s="118">
        <v>87348</v>
      </c>
      <c r="O45" s="118">
        <f t="shared" si="4"/>
        <v>98266.5</v>
      </c>
    </row>
    <row r="46" spans="1:15" x14ac:dyDescent="0.25">
      <c r="A46" s="170"/>
      <c r="B46" s="146"/>
      <c r="C46" s="81" t="s">
        <v>99</v>
      </c>
      <c r="D46" s="118">
        <f t="shared" si="3"/>
        <v>245665.125</v>
      </c>
      <c r="E46" s="96"/>
      <c r="F46" s="149"/>
      <c r="G46" s="98">
        <f t="shared" si="0"/>
        <v>0</v>
      </c>
      <c r="N46" s="118">
        <v>218369</v>
      </c>
      <c r="O46" s="118">
        <f t="shared" si="4"/>
        <v>245665.125</v>
      </c>
    </row>
    <row r="47" spans="1:15" x14ac:dyDescent="0.25">
      <c r="A47" s="170"/>
      <c r="B47" s="146" t="s">
        <v>74</v>
      </c>
      <c r="C47" s="81" t="s">
        <v>132</v>
      </c>
      <c r="D47" s="118">
        <f t="shared" si="3"/>
        <v>81888.75</v>
      </c>
      <c r="E47" s="96"/>
      <c r="F47" s="149"/>
      <c r="G47" s="98">
        <f t="shared" si="0"/>
        <v>0</v>
      </c>
      <c r="N47" s="118">
        <v>72790</v>
      </c>
      <c r="O47" s="118">
        <f t="shared" si="4"/>
        <v>81888.75</v>
      </c>
    </row>
    <row r="48" spans="1:15" x14ac:dyDescent="0.25">
      <c r="A48" s="170"/>
      <c r="B48" s="146"/>
      <c r="C48" s="81" t="s">
        <v>133</v>
      </c>
      <c r="D48" s="118">
        <f t="shared" si="3"/>
        <v>122833.125</v>
      </c>
      <c r="E48" s="96"/>
      <c r="F48" s="149"/>
      <c r="G48" s="98">
        <f t="shared" si="0"/>
        <v>0</v>
      </c>
      <c r="N48" s="118">
        <v>109185</v>
      </c>
      <c r="O48" s="118">
        <f t="shared" si="4"/>
        <v>122833.125</v>
      </c>
    </row>
    <row r="49" spans="1:15" x14ac:dyDescent="0.25">
      <c r="A49" s="170"/>
      <c r="B49" s="146"/>
      <c r="C49" s="81" t="s">
        <v>134</v>
      </c>
      <c r="D49" s="118">
        <f t="shared" si="3"/>
        <v>81888.75</v>
      </c>
      <c r="E49" s="96"/>
      <c r="F49" s="149"/>
      <c r="G49" s="98">
        <f t="shared" si="0"/>
        <v>0</v>
      </c>
      <c r="N49" s="118">
        <v>72790</v>
      </c>
      <c r="O49" s="118">
        <f t="shared" si="4"/>
        <v>81888.75</v>
      </c>
    </row>
    <row r="50" spans="1:15" x14ac:dyDescent="0.25">
      <c r="A50" s="170"/>
      <c r="B50" s="146"/>
      <c r="C50" s="81" t="s">
        <v>135</v>
      </c>
      <c r="D50" s="118">
        <f t="shared" si="3"/>
        <v>49133.25</v>
      </c>
      <c r="E50" s="96"/>
      <c r="F50" s="149"/>
      <c r="G50" s="98">
        <f t="shared" si="0"/>
        <v>0</v>
      </c>
      <c r="N50" s="118">
        <v>43674</v>
      </c>
      <c r="O50" s="118">
        <f t="shared" si="4"/>
        <v>49133.25</v>
      </c>
    </row>
    <row r="51" spans="1:15" x14ac:dyDescent="0.25">
      <c r="A51" s="170"/>
      <c r="B51" s="146"/>
      <c r="C51" s="81" t="s">
        <v>136</v>
      </c>
      <c r="D51" s="118">
        <f t="shared" si="3"/>
        <v>81888.75</v>
      </c>
      <c r="E51" s="96"/>
      <c r="F51" s="149"/>
      <c r="G51" s="98">
        <f t="shared" si="0"/>
        <v>0</v>
      </c>
      <c r="N51" s="118">
        <v>72790</v>
      </c>
      <c r="O51" s="118">
        <f t="shared" si="4"/>
        <v>81888.75</v>
      </c>
    </row>
    <row r="52" spans="1:15" x14ac:dyDescent="0.25">
      <c r="A52" s="170"/>
      <c r="B52" s="146"/>
      <c r="C52" s="81" t="s">
        <v>137</v>
      </c>
      <c r="D52" s="118">
        <f t="shared" si="3"/>
        <v>49133.25</v>
      </c>
      <c r="E52" s="96"/>
      <c r="F52" s="149"/>
      <c r="G52" s="98">
        <f t="shared" si="0"/>
        <v>0</v>
      </c>
      <c r="N52" s="118">
        <v>43674</v>
      </c>
      <c r="O52" s="118">
        <f t="shared" si="4"/>
        <v>49133.25</v>
      </c>
    </row>
    <row r="53" spans="1:15" x14ac:dyDescent="0.25">
      <c r="A53" s="170"/>
      <c r="B53" s="146"/>
      <c r="C53" s="81" t="s">
        <v>138</v>
      </c>
      <c r="D53" s="118">
        <f t="shared" si="3"/>
        <v>65511</v>
      </c>
      <c r="E53" s="96"/>
      <c r="F53" s="149"/>
      <c r="G53" s="98">
        <f t="shared" si="0"/>
        <v>0</v>
      </c>
      <c r="N53" s="118">
        <v>58232</v>
      </c>
      <c r="O53" s="118">
        <f t="shared" si="4"/>
        <v>65511</v>
      </c>
    </row>
    <row r="54" spans="1:15" x14ac:dyDescent="0.25">
      <c r="A54" s="170"/>
      <c r="B54" s="146"/>
      <c r="C54" s="81" t="s">
        <v>139</v>
      </c>
      <c r="D54" s="118">
        <f t="shared" si="3"/>
        <v>114644.25</v>
      </c>
      <c r="E54" s="96"/>
      <c r="F54" s="149"/>
      <c r="G54" s="98">
        <f t="shared" si="0"/>
        <v>0</v>
      </c>
      <c r="N54" s="118">
        <v>101906</v>
      </c>
      <c r="O54" s="118">
        <f t="shared" si="4"/>
        <v>114644.25</v>
      </c>
    </row>
    <row r="55" spans="1:15" x14ac:dyDescent="0.25">
      <c r="A55" s="170"/>
      <c r="B55" s="146"/>
      <c r="C55" s="81" t="s">
        <v>140</v>
      </c>
      <c r="D55" s="118">
        <f t="shared" si="3"/>
        <v>81888.75</v>
      </c>
      <c r="E55" s="96"/>
      <c r="F55" s="149"/>
      <c r="G55" s="98">
        <f t="shared" si="0"/>
        <v>0</v>
      </c>
      <c r="N55" s="118">
        <v>72790</v>
      </c>
      <c r="O55" s="118">
        <f t="shared" si="4"/>
        <v>81888.75</v>
      </c>
    </row>
    <row r="56" spans="1:15" x14ac:dyDescent="0.25">
      <c r="A56" s="170"/>
      <c r="B56" s="147" t="s">
        <v>75</v>
      </c>
      <c r="C56" s="81" t="s">
        <v>53</v>
      </c>
      <c r="D56" s="118">
        <f t="shared" si="3"/>
        <v>81888.75</v>
      </c>
      <c r="E56" s="96"/>
      <c r="F56" s="149"/>
      <c r="G56" s="98">
        <f t="shared" si="0"/>
        <v>0</v>
      </c>
      <c r="N56" s="118">
        <v>72790</v>
      </c>
      <c r="O56" s="118">
        <f t="shared" si="4"/>
        <v>81888.75</v>
      </c>
    </row>
    <row r="57" spans="1:15" x14ac:dyDescent="0.25">
      <c r="A57" s="170"/>
      <c r="B57" s="147"/>
      <c r="C57" s="81" t="s">
        <v>141</v>
      </c>
      <c r="D57" s="118">
        <f t="shared" si="3"/>
        <v>196531.875</v>
      </c>
      <c r="E57" s="96"/>
      <c r="F57" s="149"/>
      <c r="G57" s="98">
        <f t="shared" si="0"/>
        <v>0</v>
      </c>
      <c r="N57" s="118">
        <v>174695</v>
      </c>
      <c r="O57" s="118">
        <f t="shared" si="4"/>
        <v>196531.875</v>
      </c>
    </row>
    <row r="58" spans="1:15" x14ac:dyDescent="0.25">
      <c r="A58" s="170"/>
      <c r="B58" s="147"/>
      <c r="C58" s="81" t="s">
        <v>142</v>
      </c>
      <c r="D58" s="118">
        <f t="shared" si="3"/>
        <v>196531.875</v>
      </c>
      <c r="E58" s="96"/>
      <c r="F58" s="149"/>
      <c r="G58" s="98">
        <f t="shared" si="0"/>
        <v>0</v>
      </c>
      <c r="N58" s="118">
        <v>174695</v>
      </c>
      <c r="O58" s="118">
        <f t="shared" si="4"/>
        <v>196531.875</v>
      </c>
    </row>
    <row r="59" spans="1:15" x14ac:dyDescent="0.25">
      <c r="A59" s="170"/>
      <c r="B59" s="147"/>
      <c r="C59" s="80" t="s">
        <v>143</v>
      </c>
      <c r="D59" s="118">
        <f t="shared" si="3"/>
        <v>245665.125</v>
      </c>
      <c r="E59" s="96"/>
      <c r="F59" s="149"/>
      <c r="G59" s="98">
        <f t="shared" si="0"/>
        <v>0</v>
      </c>
      <c r="N59" s="118">
        <v>218369</v>
      </c>
      <c r="O59" s="118">
        <f t="shared" si="4"/>
        <v>245665.125</v>
      </c>
    </row>
    <row r="60" spans="1:15" x14ac:dyDescent="0.25">
      <c r="A60" s="170"/>
      <c r="B60" s="90" t="s">
        <v>76</v>
      </c>
      <c r="C60" s="81" t="s">
        <v>77</v>
      </c>
      <c r="D60" s="118">
        <f t="shared" si="3"/>
        <v>122833.125</v>
      </c>
      <c r="E60" s="96"/>
      <c r="F60" s="149"/>
      <c r="G60" s="98">
        <f t="shared" si="0"/>
        <v>0</v>
      </c>
      <c r="N60" s="118">
        <v>109185</v>
      </c>
      <c r="O60" s="118">
        <f t="shared" si="4"/>
        <v>122833.125</v>
      </c>
    </row>
    <row r="61" spans="1:15" x14ac:dyDescent="0.25">
      <c r="A61" s="170"/>
      <c r="B61" s="146" t="s">
        <v>78</v>
      </c>
      <c r="C61" s="81" t="s">
        <v>79</v>
      </c>
      <c r="D61" s="118">
        <f t="shared" si="3"/>
        <v>49133.25</v>
      </c>
      <c r="E61" s="96"/>
      <c r="F61" s="149"/>
      <c r="G61" s="98">
        <f t="shared" si="0"/>
        <v>0</v>
      </c>
      <c r="N61" s="118">
        <v>43674</v>
      </c>
      <c r="O61" s="118">
        <f t="shared" si="4"/>
        <v>49133.25</v>
      </c>
    </row>
    <row r="62" spans="1:15" x14ac:dyDescent="0.25">
      <c r="A62" s="170"/>
      <c r="B62" s="146"/>
      <c r="C62" s="81" t="s">
        <v>80</v>
      </c>
      <c r="D62" s="118">
        <f t="shared" si="3"/>
        <v>49133.25</v>
      </c>
      <c r="E62" s="96"/>
      <c r="F62" s="149"/>
      <c r="G62" s="98">
        <f t="shared" si="0"/>
        <v>0</v>
      </c>
      <c r="N62" s="118">
        <v>43674</v>
      </c>
      <c r="O62" s="118">
        <f t="shared" si="4"/>
        <v>49133.25</v>
      </c>
    </row>
    <row r="63" spans="1:15" x14ac:dyDescent="0.25">
      <c r="A63" s="170"/>
      <c r="B63" s="146"/>
      <c r="C63" s="81" t="s">
        <v>144</v>
      </c>
      <c r="D63" s="118">
        <f t="shared" si="3"/>
        <v>114644.25</v>
      </c>
      <c r="E63" s="96"/>
      <c r="F63" s="149"/>
      <c r="G63" s="98">
        <f t="shared" si="0"/>
        <v>0</v>
      </c>
      <c r="N63" s="118">
        <v>101906</v>
      </c>
      <c r="O63" s="118">
        <f t="shared" si="4"/>
        <v>114644.25</v>
      </c>
    </row>
    <row r="64" spans="1:15" x14ac:dyDescent="0.25">
      <c r="A64" s="170"/>
      <c r="B64" s="146"/>
      <c r="C64" s="81" t="s">
        <v>145</v>
      </c>
      <c r="D64" s="118">
        <f t="shared" si="3"/>
        <v>122833.125</v>
      </c>
      <c r="E64" s="96"/>
      <c r="F64" s="149"/>
      <c r="G64" s="98">
        <f t="shared" si="0"/>
        <v>0</v>
      </c>
      <c r="N64" s="118">
        <v>109185</v>
      </c>
      <c r="O64" s="118">
        <f t="shared" si="4"/>
        <v>122833.125</v>
      </c>
    </row>
    <row r="65" spans="1:15" x14ac:dyDescent="0.25">
      <c r="A65" s="170"/>
      <c r="B65" s="146"/>
      <c r="C65" s="80" t="s">
        <v>146</v>
      </c>
      <c r="D65" s="118">
        <f t="shared" si="3"/>
        <v>40944.375</v>
      </c>
      <c r="E65" s="96"/>
      <c r="F65" s="149"/>
      <c r="G65" s="98">
        <f t="shared" si="0"/>
        <v>0</v>
      </c>
      <c r="N65" s="118">
        <v>36395</v>
      </c>
      <c r="O65" s="118">
        <f t="shared" si="4"/>
        <v>40944.375</v>
      </c>
    </row>
    <row r="66" spans="1:15" x14ac:dyDescent="0.25">
      <c r="A66" s="170"/>
      <c r="B66" s="146"/>
      <c r="C66" s="80" t="s">
        <v>147</v>
      </c>
      <c r="D66" s="118">
        <f t="shared" si="3"/>
        <v>40944.375</v>
      </c>
      <c r="E66" s="96"/>
      <c r="F66" s="149"/>
      <c r="G66" s="98">
        <f t="shared" si="0"/>
        <v>0</v>
      </c>
      <c r="N66" s="118">
        <v>36395</v>
      </c>
      <c r="O66" s="118">
        <f t="shared" si="4"/>
        <v>40944.375</v>
      </c>
    </row>
    <row r="67" spans="1:15" x14ac:dyDescent="0.25">
      <c r="A67" s="170"/>
      <c r="B67" s="146"/>
      <c r="C67" s="80" t="s">
        <v>148</v>
      </c>
      <c r="D67" s="118">
        <f t="shared" si="3"/>
        <v>65511</v>
      </c>
      <c r="E67" s="96"/>
      <c r="F67" s="149"/>
      <c r="G67" s="98">
        <f t="shared" si="0"/>
        <v>0</v>
      </c>
      <c r="N67" s="118">
        <v>58232</v>
      </c>
      <c r="O67" s="118">
        <f t="shared" si="4"/>
        <v>65511</v>
      </c>
    </row>
    <row r="68" spans="1:15" x14ac:dyDescent="0.25">
      <c r="A68" s="170"/>
      <c r="B68" s="90" t="s">
        <v>81</v>
      </c>
      <c r="C68" s="81" t="s">
        <v>149</v>
      </c>
      <c r="D68" s="118">
        <f t="shared" si="3"/>
        <v>278420.625</v>
      </c>
      <c r="E68" s="96"/>
      <c r="F68" s="149"/>
      <c r="G68" s="98">
        <f t="shared" si="0"/>
        <v>0</v>
      </c>
      <c r="N68" s="118">
        <v>247485</v>
      </c>
      <c r="O68" s="118">
        <f t="shared" si="4"/>
        <v>278420.625</v>
      </c>
    </row>
    <row r="69" spans="1:15" x14ac:dyDescent="0.25">
      <c r="A69" s="170"/>
      <c r="B69" s="146" t="s">
        <v>82</v>
      </c>
      <c r="C69" s="81" t="s">
        <v>83</v>
      </c>
      <c r="D69" s="118">
        <f t="shared" si="3"/>
        <v>114644.25</v>
      </c>
      <c r="E69" s="96"/>
      <c r="F69" s="149"/>
      <c r="G69" s="98">
        <f t="shared" si="0"/>
        <v>0</v>
      </c>
      <c r="N69" s="118">
        <v>101906</v>
      </c>
      <c r="O69" s="118">
        <f t="shared" si="4"/>
        <v>114644.25</v>
      </c>
    </row>
    <row r="70" spans="1:15" x14ac:dyDescent="0.25">
      <c r="A70" s="170"/>
      <c r="B70" s="146"/>
      <c r="C70" s="81" t="s">
        <v>53</v>
      </c>
      <c r="D70" s="118">
        <f t="shared" si="3"/>
        <v>32755.5</v>
      </c>
      <c r="E70" s="96"/>
      <c r="F70" s="149"/>
      <c r="G70" s="98">
        <f>+F70*E70</f>
        <v>0</v>
      </c>
      <c r="N70" s="118">
        <v>29116</v>
      </c>
      <c r="O70" s="118">
        <f t="shared" si="4"/>
        <v>32755.5</v>
      </c>
    </row>
    <row r="71" spans="1:15" x14ac:dyDescent="0.25">
      <c r="A71" s="170"/>
      <c r="B71" s="147" t="s">
        <v>84</v>
      </c>
      <c r="C71" s="80" t="s">
        <v>53</v>
      </c>
      <c r="D71" s="118">
        <f t="shared" si="3"/>
        <v>65511</v>
      </c>
      <c r="E71" s="96"/>
      <c r="F71" s="149"/>
      <c r="G71" s="98">
        <f>+F71*E71</f>
        <v>0</v>
      </c>
      <c r="N71" s="118">
        <v>58232</v>
      </c>
      <c r="O71" s="118">
        <f t="shared" si="4"/>
        <v>65511</v>
      </c>
    </row>
    <row r="72" spans="1:15" x14ac:dyDescent="0.25">
      <c r="A72" s="170"/>
      <c r="B72" s="147"/>
      <c r="C72" s="80" t="s">
        <v>150</v>
      </c>
      <c r="D72" s="118">
        <f t="shared" si="3"/>
        <v>131022</v>
      </c>
      <c r="E72" s="96"/>
      <c r="F72" s="149"/>
      <c r="G72" s="98">
        <f>+F72*E72</f>
        <v>0</v>
      </c>
      <c r="N72" s="118">
        <v>116464</v>
      </c>
      <c r="O72" s="118">
        <f t="shared" si="4"/>
        <v>131022</v>
      </c>
    </row>
    <row r="73" spans="1:15" x14ac:dyDescent="0.25">
      <c r="A73" s="170"/>
      <c r="B73" s="147"/>
      <c r="C73" s="80" t="s">
        <v>151</v>
      </c>
      <c r="D73" s="118">
        <f t="shared" si="3"/>
        <v>131022</v>
      </c>
      <c r="E73" s="96"/>
      <c r="F73" s="149"/>
      <c r="G73" s="98">
        <f>+F73*E73</f>
        <v>0</v>
      </c>
      <c r="N73" s="118">
        <v>116464</v>
      </c>
      <c r="O73" s="118">
        <f t="shared" ref="O73:O74" si="5">+N73*$Q$3</f>
        <v>131022</v>
      </c>
    </row>
    <row r="74" spans="1:15" x14ac:dyDescent="0.25">
      <c r="A74" s="170"/>
      <c r="B74" s="147"/>
      <c r="C74" s="80" t="s">
        <v>152</v>
      </c>
      <c r="D74" s="118">
        <f t="shared" si="3"/>
        <v>98266.5</v>
      </c>
      <c r="E74" s="96"/>
      <c r="F74" s="149"/>
      <c r="G74" s="98">
        <f>+F74*E74</f>
        <v>0</v>
      </c>
      <c r="N74" s="118">
        <v>87348</v>
      </c>
      <c r="O74" s="118">
        <f t="shared" si="5"/>
        <v>98266.5</v>
      </c>
    </row>
    <row r="75" spans="1:15" x14ac:dyDescent="0.25">
      <c r="A75" s="170"/>
      <c r="B75" s="83"/>
      <c r="C75" s="83"/>
      <c r="D75" s="84">
        <f>SUM(D9:D74)</f>
        <v>7439809.5</v>
      </c>
      <c r="E75" s="101">
        <f>SUM(E9:E74)</f>
        <v>0</v>
      </c>
      <c r="F75" s="97">
        <f>SUM(F5:F74)</f>
        <v>1</v>
      </c>
      <c r="G75" s="101">
        <f>SUM(G5:G74)</f>
        <v>0</v>
      </c>
      <c r="N75" s="84">
        <f>SUM(N9:N74)</f>
        <v>6613164</v>
      </c>
      <c r="O75" s="120">
        <f>SUM(O9:O74)</f>
        <v>7439809.5</v>
      </c>
    </row>
    <row r="76" spans="1:15" ht="22.5" customHeight="1" x14ac:dyDescent="0.25">
      <c r="D76" s="112"/>
      <c r="E76" s="89">
        <f>SUM(E9:E74)</f>
        <v>0</v>
      </c>
      <c r="F76" s="89"/>
      <c r="G76" s="89"/>
    </row>
  </sheetData>
  <mergeCells count="36">
    <mergeCell ref="A2:D2"/>
    <mergeCell ref="N7:O7"/>
    <mergeCell ref="M1:P1"/>
    <mergeCell ref="O4:P4"/>
    <mergeCell ref="N8:O8"/>
    <mergeCell ref="E2:G2"/>
    <mergeCell ref="I7:J7"/>
    <mergeCell ref="I8:J8"/>
    <mergeCell ref="A1:G1"/>
    <mergeCell ref="A3:A4"/>
    <mergeCell ref="A7:A75"/>
    <mergeCell ref="B61:B67"/>
    <mergeCell ref="B69:B70"/>
    <mergeCell ref="B71:B74"/>
    <mergeCell ref="B41:B43"/>
    <mergeCell ref="B44:B46"/>
    <mergeCell ref="I9:J9"/>
    <mergeCell ref="F3:G3"/>
    <mergeCell ref="B23:B24"/>
    <mergeCell ref="B25:B26"/>
    <mergeCell ref="B28:B30"/>
    <mergeCell ref="B47:B55"/>
    <mergeCell ref="B56:B59"/>
    <mergeCell ref="E3:E4"/>
    <mergeCell ref="F8:F74"/>
    <mergeCell ref="B31:B32"/>
    <mergeCell ref="B35:B40"/>
    <mergeCell ref="D3:D4"/>
    <mergeCell ref="B10:B15"/>
    <mergeCell ref="B16:B17"/>
    <mergeCell ref="B18:B20"/>
    <mergeCell ref="B21:B22"/>
    <mergeCell ref="B3:C4"/>
    <mergeCell ref="B7:D7"/>
    <mergeCell ref="B5:C5"/>
    <mergeCell ref="B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30"/>
  <sheetViews>
    <sheetView topLeftCell="A11" zoomScale="120" zoomScaleNormal="120" zoomScaleSheetLayoutView="70" workbookViewId="0">
      <selection activeCell="G9" sqref="G9"/>
    </sheetView>
  </sheetViews>
  <sheetFormatPr baseColWidth="10" defaultRowHeight="15" x14ac:dyDescent="0.25"/>
  <cols>
    <col min="1" max="1" width="23" style="38" customWidth="1"/>
    <col min="2" max="2" width="11.42578125" style="38" customWidth="1"/>
    <col min="3" max="5" width="2.7109375" style="38" customWidth="1"/>
    <col min="6" max="7" width="10.42578125" style="38" customWidth="1"/>
    <col min="8" max="8" width="9.5703125" style="38" bestFit="1" customWidth="1"/>
    <col min="9" max="9" width="11.7109375" style="38" bestFit="1" customWidth="1"/>
    <col min="10" max="10" width="16.28515625" style="38" customWidth="1"/>
    <col min="11" max="11" width="11.5703125" bestFit="1" customWidth="1"/>
    <col min="12" max="12" width="14.140625" bestFit="1" customWidth="1"/>
    <col min="13" max="18" width="0" hidden="1" customWidth="1"/>
  </cols>
  <sheetData>
    <row r="1" spans="1:19" ht="39" customHeight="1" x14ac:dyDescent="0.25">
      <c r="A1" s="137" t="s">
        <v>160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9" ht="39" customHeight="1" x14ac:dyDescent="0.25">
      <c r="A2" s="183" t="s">
        <v>214</v>
      </c>
      <c r="B2" s="184"/>
      <c r="C2" s="184"/>
      <c r="D2" s="184"/>
      <c r="E2" s="184"/>
      <c r="F2" s="184"/>
      <c r="G2" s="184"/>
      <c r="H2" s="185"/>
      <c r="I2" s="183" t="s">
        <v>222</v>
      </c>
      <c r="J2" s="184"/>
      <c r="K2" s="184"/>
      <c r="L2" s="185"/>
    </row>
    <row r="3" spans="1:19" ht="54.75" customHeight="1" thickBot="1" x14ac:dyDescent="0.3">
      <c r="A3" s="137" t="s">
        <v>93</v>
      </c>
      <c r="B3" s="174" t="s">
        <v>7</v>
      </c>
      <c r="C3" s="174" t="s">
        <v>4</v>
      </c>
      <c r="D3" s="174"/>
      <c r="E3" s="174"/>
      <c r="F3" s="174" t="s">
        <v>223</v>
      </c>
      <c r="G3" s="174"/>
      <c r="H3" s="174"/>
      <c r="I3" s="175" t="s">
        <v>197</v>
      </c>
      <c r="J3" s="176"/>
      <c r="K3" s="186" t="s">
        <v>112</v>
      </c>
      <c r="L3" s="187"/>
      <c r="N3" s="124"/>
      <c r="P3" s="125"/>
    </row>
    <row r="4" spans="1:19" ht="47.25" customHeight="1" thickBot="1" x14ac:dyDescent="0.3">
      <c r="A4" s="137"/>
      <c r="B4" s="174"/>
      <c r="C4" s="174"/>
      <c r="D4" s="174"/>
      <c r="E4" s="174"/>
      <c r="F4" s="174"/>
      <c r="G4" s="174"/>
      <c r="H4" s="174"/>
      <c r="I4" s="177"/>
      <c r="J4" s="178"/>
      <c r="K4" s="65" t="s">
        <v>97</v>
      </c>
      <c r="L4" s="54" t="s">
        <v>106</v>
      </c>
      <c r="N4" s="181" t="s">
        <v>209</v>
      </c>
      <c r="O4" s="182"/>
      <c r="P4" s="134">
        <v>1.125</v>
      </c>
    </row>
    <row r="5" spans="1:19" ht="27" customHeight="1" x14ac:dyDescent="0.25">
      <c r="A5" s="53" t="s">
        <v>91</v>
      </c>
      <c r="B5" s="52" t="s">
        <v>5</v>
      </c>
      <c r="C5" s="180" t="s">
        <v>3</v>
      </c>
      <c r="D5" s="180"/>
      <c r="E5" s="180"/>
      <c r="F5" s="179">
        <f>+N5*P4</f>
        <v>6557.625</v>
      </c>
      <c r="G5" s="179"/>
      <c r="H5" s="179"/>
      <c r="I5" s="191"/>
      <c r="J5" s="192"/>
      <c r="K5" s="44">
        <v>0.75</v>
      </c>
      <c r="L5" s="55"/>
      <c r="N5" s="193">
        <v>5829</v>
      </c>
      <c r="O5" s="194"/>
      <c r="P5" s="125"/>
      <c r="R5" s="122"/>
      <c r="S5" s="122"/>
    </row>
    <row r="6" spans="1:19" ht="34.5" customHeight="1" x14ac:dyDescent="0.25">
      <c r="A6" s="53" t="s">
        <v>108</v>
      </c>
      <c r="B6" s="52" t="s">
        <v>113</v>
      </c>
      <c r="C6" s="174" t="s">
        <v>109</v>
      </c>
      <c r="D6" s="174"/>
      <c r="E6" s="174"/>
      <c r="F6" s="179">
        <f>+N6*P4</f>
        <v>45202.5</v>
      </c>
      <c r="G6" s="179"/>
      <c r="H6" s="179"/>
      <c r="I6" s="191"/>
      <c r="J6" s="192"/>
      <c r="K6" s="44">
        <v>0.05</v>
      </c>
      <c r="L6" s="55"/>
      <c r="N6" s="193">
        <v>40180</v>
      </c>
      <c r="O6" s="194"/>
      <c r="P6" s="125"/>
      <c r="R6" s="122"/>
      <c r="S6" s="122"/>
    </row>
    <row r="7" spans="1:19" ht="62.25" customHeight="1" x14ac:dyDescent="0.25">
      <c r="A7" s="158" t="s">
        <v>107</v>
      </c>
      <c r="B7" s="190" t="s">
        <v>87</v>
      </c>
      <c r="C7" s="174" t="s">
        <v>6</v>
      </c>
      <c r="D7" s="174"/>
      <c r="E7" s="174"/>
      <c r="F7" s="51" t="s">
        <v>23</v>
      </c>
      <c r="G7" s="50" t="s">
        <v>95</v>
      </c>
      <c r="H7" s="50" t="s">
        <v>96</v>
      </c>
      <c r="I7" s="50" t="s">
        <v>95</v>
      </c>
      <c r="J7" s="50" t="s">
        <v>96</v>
      </c>
      <c r="K7" s="189">
        <v>0.2</v>
      </c>
      <c r="L7" s="116"/>
      <c r="N7" s="126" t="s">
        <v>23</v>
      </c>
      <c r="O7" s="50" t="s">
        <v>95</v>
      </c>
      <c r="P7" s="127" t="s">
        <v>96</v>
      </c>
    </row>
    <row r="8" spans="1:19" x14ac:dyDescent="0.25">
      <c r="A8" s="158"/>
      <c r="B8" s="190"/>
      <c r="C8" s="174"/>
      <c r="D8" s="174"/>
      <c r="E8" s="174"/>
      <c r="F8" s="42" t="s">
        <v>23</v>
      </c>
      <c r="G8" s="43">
        <f>+O8*$P$4</f>
        <v>12600</v>
      </c>
      <c r="H8" s="71">
        <f t="shared" ref="H8:H27" si="0">+P8*$P$4</f>
        <v>358.875</v>
      </c>
      <c r="I8" s="71"/>
      <c r="J8" s="73"/>
      <c r="K8" s="189"/>
      <c r="L8" s="55"/>
      <c r="N8" s="128" t="s">
        <v>23</v>
      </c>
      <c r="O8" s="43">
        <v>11200</v>
      </c>
      <c r="P8" s="129">
        <v>319</v>
      </c>
    </row>
    <row r="9" spans="1:19" x14ac:dyDescent="0.25">
      <c r="A9" s="158"/>
      <c r="B9" s="190"/>
      <c r="C9" s="174"/>
      <c r="D9" s="174"/>
      <c r="E9" s="174"/>
      <c r="F9" s="42" t="s">
        <v>24</v>
      </c>
      <c r="G9" s="43">
        <f t="shared" ref="G9:G27" si="1">+O9*$P$4</f>
        <v>25200</v>
      </c>
      <c r="H9" s="71">
        <f t="shared" si="0"/>
        <v>717.75</v>
      </c>
      <c r="I9" s="71"/>
      <c r="J9" s="73"/>
      <c r="K9" s="189"/>
      <c r="L9" s="55"/>
      <c r="N9" s="128" t="s">
        <v>24</v>
      </c>
      <c r="O9" s="43">
        <v>22400</v>
      </c>
      <c r="P9" s="129">
        <v>638</v>
      </c>
    </row>
    <row r="10" spans="1:19" x14ac:dyDescent="0.25">
      <c r="A10" s="158"/>
      <c r="B10" s="190"/>
      <c r="C10" s="174"/>
      <c r="D10" s="174"/>
      <c r="E10" s="174"/>
      <c r="F10" s="92" t="s">
        <v>42</v>
      </c>
      <c r="G10" s="43">
        <f t="shared" si="1"/>
        <v>33300</v>
      </c>
      <c r="H10" s="71">
        <f t="shared" si="0"/>
        <v>972</v>
      </c>
      <c r="I10" s="71"/>
      <c r="J10" s="73"/>
      <c r="K10" s="189"/>
      <c r="L10" s="55"/>
      <c r="N10" s="130" t="s">
        <v>42</v>
      </c>
      <c r="O10" s="43">
        <v>29600</v>
      </c>
      <c r="P10" s="129">
        <v>864</v>
      </c>
    </row>
    <row r="11" spans="1:19" x14ac:dyDescent="0.25">
      <c r="A11" s="158"/>
      <c r="B11" s="190"/>
      <c r="C11" s="174"/>
      <c r="D11" s="174"/>
      <c r="E11" s="174"/>
      <c r="F11" s="42" t="s">
        <v>78</v>
      </c>
      <c r="G11" s="43">
        <f t="shared" si="1"/>
        <v>33300</v>
      </c>
      <c r="H11" s="71">
        <f t="shared" si="0"/>
        <v>972</v>
      </c>
      <c r="I11" s="71"/>
      <c r="J11" s="73"/>
      <c r="K11" s="189"/>
      <c r="L11" s="55"/>
      <c r="N11" s="128" t="s">
        <v>78</v>
      </c>
      <c r="O11" s="43">
        <v>29600</v>
      </c>
      <c r="P11" s="129">
        <v>864</v>
      </c>
    </row>
    <row r="12" spans="1:19" x14ac:dyDescent="0.25">
      <c r="A12" s="158"/>
      <c r="B12" s="190"/>
      <c r="C12" s="174"/>
      <c r="D12" s="174"/>
      <c r="E12" s="174"/>
      <c r="F12" s="42" t="s">
        <v>74</v>
      </c>
      <c r="G12" s="43">
        <f t="shared" si="1"/>
        <v>32062.5</v>
      </c>
      <c r="H12" s="71">
        <f t="shared" si="0"/>
        <v>910.125</v>
      </c>
      <c r="I12" s="71"/>
      <c r="J12" s="73"/>
      <c r="K12" s="189"/>
      <c r="L12" s="55"/>
      <c r="N12" s="128" t="s">
        <v>74</v>
      </c>
      <c r="O12" s="43">
        <v>28500</v>
      </c>
      <c r="P12" s="129">
        <v>809</v>
      </c>
    </row>
    <row r="13" spans="1:19" ht="14.25" customHeight="1" x14ac:dyDescent="0.25">
      <c r="A13" s="158"/>
      <c r="B13" s="190"/>
      <c r="C13" s="174"/>
      <c r="D13" s="174"/>
      <c r="E13" s="174"/>
      <c r="F13" s="42" t="s">
        <v>34</v>
      </c>
      <c r="G13" s="43">
        <f t="shared" si="1"/>
        <v>25200</v>
      </c>
      <c r="H13" s="71">
        <f t="shared" si="0"/>
        <v>717.75</v>
      </c>
      <c r="I13" s="71"/>
      <c r="J13" s="73"/>
      <c r="K13" s="189"/>
      <c r="L13" s="55"/>
      <c r="N13" s="128" t="s">
        <v>34</v>
      </c>
      <c r="O13" s="43">
        <v>22400</v>
      </c>
      <c r="P13" s="129">
        <v>638</v>
      </c>
    </row>
    <row r="14" spans="1:19" x14ac:dyDescent="0.25">
      <c r="A14" s="158"/>
      <c r="B14" s="190"/>
      <c r="C14" s="174"/>
      <c r="D14" s="174"/>
      <c r="E14" s="174"/>
      <c r="F14" s="42" t="s">
        <v>84</v>
      </c>
      <c r="G14" s="43">
        <f t="shared" si="1"/>
        <v>26212.5</v>
      </c>
      <c r="H14" s="71">
        <f t="shared" si="0"/>
        <v>808.875</v>
      </c>
      <c r="I14" s="71"/>
      <c r="J14" s="73"/>
      <c r="K14" s="189"/>
      <c r="L14" s="55"/>
      <c r="N14" s="128" t="s">
        <v>84</v>
      </c>
      <c r="O14" s="43">
        <v>23300</v>
      </c>
      <c r="P14" s="129">
        <v>719</v>
      </c>
    </row>
    <row r="15" spans="1:19" x14ac:dyDescent="0.25">
      <c r="A15" s="158"/>
      <c r="B15" s="190"/>
      <c r="C15" s="174"/>
      <c r="D15" s="174"/>
      <c r="E15" s="174"/>
      <c r="F15" s="42" t="s">
        <v>33</v>
      </c>
      <c r="G15" s="43">
        <f t="shared" si="1"/>
        <v>32062.5</v>
      </c>
      <c r="H15" s="71">
        <f t="shared" si="0"/>
        <v>910.125</v>
      </c>
      <c r="I15" s="71"/>
      <c r="J15" s="73"/>
      <c r="K15" s="189"/>
      <c r="L15" s="55"/>
      <c r="N15" s="128" t="s">
        <v>33</v>
      </c>
      <c r="O15" s="43">
        <v>28500</v>
      </c>
      <c r="P15" s="129">
        <v>809</v>
      </c>
    </row>
    <row r="16" spans="1:19" x14ac:dyDescent="0.25">
      <c r="A16" s="158"/>
      <c r="B16" s="190"/>
      <c r="C16" s="174"/>
      <c r="D16" s="174"/>
      <c r="E16" s="174"/>
      <c r="F16" s="42" t="s">
        <v>60</v>
      </c>
      <c r="G16" s="43">
        <f t="shared" si="1"/>
        <v>22050</v>
      </c>
      <c r="H16" s="71">
        <f t="shared" si="0"/>
        <v>653.625</v>
      </c>
      <c r="I16" s="71"/>
      <c r="J16" s="73"/>
      <c r="K16" s="189"/>
      <c r="L16" s="55"/>
      <c r="N16" s="128" t="s">
        <v>60</v>
      </c>
      <c r="O16" s="43">
        <v>19600</v>
      </c>
      <c r="P16" s="129">
        <v>581</v>
      </c>
    </row>
    <row r="17" spans="1:16" x14ac:dyDescent="0.25">
      <c r="A17" s="158"/>
      <c r="B17" s="190"/>
      <c r="C17" s="174"/>
      <c r="D17" s="174"/>
      <c r="E17" s="174"/>
      <c r="F17" s="42" t="s">
        <v>44</v>
      </c>
      <c r="G17" s="43">
        <f t="shared" si="1"/>
        <v>30937.5</v>
      </c>
      <c r="H17" s="71">
        <f t="shared" si="0"/>
        <v>910.125</v>
      </c>
      <c r="I17" s="71"/>
      <c r="J17" s="73"/>
      <c r="K17" s="189"/>
      <c r="L17" s="55"/>
      <c r="N17" s="128" t="s">
        <v>44</v>
      </c>
      <c r="O17" s="43">
        <v>27500</v>
      </c>
      <c r="P17" s="129">
        <v>809</v>
      </c>
    </row>
    <row r="18" spans="1:16" x14ac:dyDescent="0.25">
      <c r="A18" s="158"/>
      <c r="B18" s="190"/>
      <c r="C18" s="174"/>
      <c r="D18" s="174"/>
      <c r="E18" s="174"/>
      <c r="F18" s="42" t="s">
        <v>75</v>
      </c>
      <c r="G18" s="43">
        <f t="shared" si="1"/>
        <v>23737.5</v>
      </c>
      <c r="H18" s="71">
        <f t="shared" si="0"/>
        <v>726.75</v>
      </c>
      <c r="I18" s="71"/>
      <c r="J18" s="73"/>
      <c r="K18" s="189"/>
      <c r="L18" s="55"/>
      <c r="N18" s="128" t="s">
        <v>75</v>
      </c>
      <c r="O18" s="43">
        <v>21100</v>
      </c>
      <c r="P18" s="129">
        <v>646</v>
      </c>
    </row>
    <row r="19" spans="1:16" x14ac:dyDescent="0.25">
      <c r="A19" s="158"/>
      <c r="B19" s="190"/>
      <c r="C19" s="174"/>
      <c r="D19" s="174"/>
      <c r="E19" s="174"/>
      <c r="F19" s="92" t="s">
        <v>59</v>
      </c>
      <c r="G19" s="43">
        <f t="shared" si="1"/>
        <v>44100</v>
      </c>
      <c r="H19" s="71">
        <f t="shared" si="0"/>
        <v>1298.25</v>
      </c>
      <c r="I19" s="71"/>
      <c r="J19" s="73"/>
      <c r="K19" s="189"/>
      <c r="L19" s="55"/>
      <c r="N19" s="130" t="s">
        <v>59</v>
      </c>
      <c r="O19" s="43">
        <v>39200</v>
      </c>
      <c r="P19" s="129">
        <v>1154</v>
      </c>
    </row>
    <row r="20" spans="1:16" x14ac:dyDescent="0.25">
      <c r="A20" s="158"/>
      <c r="B20" s="190"/>
      <c r="C20" s="174"/>
      <c r="D20" s="174"/>
      <c r="E20" s="174"/>
      <c r="F20" s="42" t="s">
        <v>81</v>
      </c>
      <c r="G20" s="43">
        <f t="shared" si="1"/>
        <v>25200</v>
      </c>
      <c r="H20" s="71">
        <f t="shared" si="0"/>
        <v>675</v>
      </c>
      <c r="I20" s="71"/>
      <c r="J20" s="73"/>
      <c r="K20" s="189"/>
      <c r="L20" s="55"/>
      <c r="N20" s="128" t="s">
        <v>81</v>
      </c>
      <c r="O20" s="43">
        <v>22400</v>
      </c>
      <c r="P20" s="129">
        <v>600</v>
      </c>
    </row>
    <row r="21" spans="1:16" x14ac:dyDescent="0.25">
      <c r="A21" s="158"/>
      <c r="B21" s="190"/>
      <c r="C21" s="174"/>
      <c r="D21" s="174"/>
      <c r="E21" s="174"/>
      <c r="F21" s="42" t="s">
        <v>71</v>
      </c>
      <c r="G21" s="43">
        <f t="shared" si="1"/>
        <v>25200</v>
      </c>
      <c r="H21" s="71">
        <f t="shared" si="0"/>
        <v>717.75</v>
      </c>
      <c r="I21" s="71"/>
      <c r="J21" s="73"/>
      <c r="K21" s="189"/>
      <c r="L21" s="55"/>
      <c r="N21" s="128" t="s">
        <v>71</v>
      </c>
      <c r="O21" s="43">
        <v>22400</v>
      </c>
      <c r="P21" s="129">
        <v>638</v>
      </c>
    </row>
    <row r="22" spans="1:16" x14ac:dyDescent="0.25">
      <c r="A22" s="158"/>
      <c r="B22" s="190"/>
      <c r="C22" s="174"/>
      <c r="D22" s="174"/>
      <c r="E22" s="174"/>
      <c r="F22" s="42" t="s">
        <v>56</v>
      </c>
      <c r="G22" s="43">
        <f t="shared" si="1"/>
        <v>45900</v>
      </c>
      <c r="H22" s="71">
        <f t="shared" si="0"/>
        <v>1298.25</v>
      </c>
      <c r="I22" s="71"/>
      <c r="J22" s="73"/>
      <c r="K22" s="189"/>
      <c r="L22" s="55"/>
      <c r="N22" s="128" t="s">
        <v>56</v>
      </c>
      <c r="O22" s="43">
        <v>40800</v>
      </c>
      <c r="P22" s="129">
        <v>1154</v>
      </c>
    </row>
    <row r="23" spans="1:16" x14ac:dyDescent="0.25">
      <c r="A23" s="158"/>
      <c r="B23" s="190"/>
      <c r="C23" s="174"/>
      <c r="D23" s="174"/>
      <c r="E23" s="174"/>
      <c r="F23" s="42" t="s">
        <v>94</v>
      </c>
      <c r="G23" s="43">
        <f t="shared" si="1"/>
        <v>32062.5</v>
      </c>
      <c r="H23" s="71">
        <f t="shared" si="0"/>
        <v>910.125</v>
      </c>
      <c r="I23" s="71"/>
      <c r="J23" s="73"/>
      <c r="K23" s="189"/>
      <c r="L23" s="55"/>
      <c r="N23" s="128" t="s">
        <v>94</v>
      </c>
      <c r="O23" s="43">
        <v>28500</v>
      </c>
      <c r="P23" s="129">
        <v>809</v>
      </c>
    </row>
    <row r="24" spans="1:16" x14ac:dyDescent="0.25">
      <c r="A24" s="158"/>
      <c r="B24" s="190"/>
      <c r="C24" s="174"/>
      <c r="D24" s="174"/>
      <c r="E24" s="174"/>
      <c r="F24" s="42" t="s">
        <v>82</v>
      </c>
      <c r="G24" s="43">
        <f t="shared" si="1"/>
        <v>42862.5</v>
      </c>
      <c r="H24" s="71">
        <f t="shared" si="0"/>
        <v>1216.125</v>
      </c>
      <c r="I24" s="71"/>
      <c r="J24" s="73"/>
      <c r="K24" s="189"/>
      <c r="L24" s="55"/>
      <c r="N24" s="128" t="s">
        <v>82</v>
      </c>
      <c r="O24" s="43">
        <v>38100</v>
      </c>
      <c r="P24" s="129">
        <v>1081</v>
      </c>
    </row>
    <row r="25" spans="1:16" x14ac:dyDescent="0.25">
      <c r="A25" s="158"/>
      <c r="B25" s="190"/>
      <c r="C25" s="174"/>
      <c r="D25" s="174"/>
      <c r="E25" s="174"/>
      <c r="F25" s="92" t="s">
        <v>52</v>
      </c>
      <c r="G25" s="43">
        <f t="shared" si="1"/>
        <v>30937.5</v>
      </c>
      <c r="H25" s="71">
        <f t="shared" si="0"/>
        <v>910.125</v>
      </c>
      <c r="I25" s="71"/>
      <c r="J25" s="73"/>
      <c r="K25" s="189"/>
      <c r="L25" s="55"/>
      <c r="N25" s="130" t="s">
        <v>52</v>
      </c>
      <c r="O25" s="43">
        <v>27500</v>
      </c>
      <c r="P25" s="129">
        <v>809</v>
      </c>
    </row>
    <row r="26" spans="1:16" x14ac:dyDescent="0.25">
      <c r="A26" s="158"/>
      <c r="B26" s="190"/>
      <c r="C26" s="174"/>
      <c r="D26" s="174"/>
      <c r="E26" s="174"/>
      <c r="F26" s="92" t="s">
        <v>57</v>
      </c>
      <c r="G26" s="43">
        <f t="shared" si="1"/>
        <v>37912.5</v>
      </c>
      <c r="H26" s="71">
        <f t="shared" si="0"/>
        <v>1072.125</v>
      </c>
      <c r="I26" s="71"/>
      <c r="J26" s="73"/>
      <c r="K26" s="189"/>
      <c r="L26" s="55"/>
      <c r="N26" s="130" t="s">
        <v>57</v>
      </c>
      <c r="O26" s="43">
        <v>33700</v>
      </c>
      <c r="P26" s="129">
        <v>953</v>
      </c>
    </row>
    <row r="27" spans="1:16" x14ac:dyDescent="0.25">
      <c r="A27" s="158"/>
      <c r="B27" s="190"/>
      <c r="C27" s="174"/>
      <c r="D27" s="174"/>
      <c r="E27" s="174"/>
      <c r="F27" s="42" t="s">
        <v>76</v>
      </c>
      <c r="G27" s="43">
        <f t="shared" si="1"/>
        <v>44100</v>
      </c>
      <c r="H27" s="71">
        <f t="shared" si="0"/>
        <v>1298.25</v>
      </c>
      <c r="I27" s="71"/>
      <c r="J27" s="73"/>
      <c r="K27" s="189"/>
      <c r="L27" s="55"/>
      <c r="N27" s="128" t="s">
        <v>76</v>
      </c>
      <c r="O27" s="43">
        <v>39200</v>
      </c>
      <c r="P27" s="129">
        <v>1154</v>
      </c>
    </row>
    <row r="28" spans="1:16" ht="15.75" thickBot="1" x14ac:dyDescent="0.3">
      <c r="A28" s="188"/>
      <c r="B28" s="188"/>
      <c r="C28" s="188"/>
      <c r="D28" s="188"/>
      <c r="E28" s="188"/>
      <c r="F28" s="56" t="s">
        <v>89</v>
      </c>
      <c r="G28" s="72">
        <f>SUM(G8:G27)</f>
        <v>624937.5</v>
      </c>
      <c r="H28" s="57">
        <f>SUM(H8:H27)</f>
        <v>18054</v>
      </c>
      <c r="I28" s="57">
        <f>SUM(I8:I27)</f>
        <v>0</v>
      </c>
      <c r="J28" s="57">
        <f>SUM(J8:J27)</f>
        <v>0</v>
      </c>
      <c r="K28" s="58" t="s">
        <v>89</v>
      </c>
      <c r="L28" s="59">
        <f>+L5+L6+L7</f>
        <v>0</v>
      </c>
      <c r="N28" s="131" t="s">
        <v>89</v>
      </c>
      <c r="O28" s="132">
        <f>SUM(O8:O27)</f>
        <v>555500</v>
      </c>
      <c r="P28" s="133">
        <f>SUM(P8:P27)</f>
        <v>16048</v>
      </c>
    </row>
    <row r="29" spans="1:16" x14ac:dyDescent="0.25">
      <c r="A29" s="172" t="s">
        <v>116</v>
      </c>
      <c r="B29" s="172"/>
      <c r="C29" s="172"/>
      <c r="D29" s="172"/>
      <c r="E29" s="172"/>
      <c r="F29" s="172"/>
      <c r="G29" s="171">
        <f>+G28+H28</f>
        <v>642991.5</v>
      </c>
      <c r="H29" s="172"/>
      <c r="I29" s="171">
        <f>+I28+J28</f>
        <v>0</v>
      </c>
      <c r="J29" s="172"/>
      <c r="K29" s="173">
        <f>+L28</f>
        <v>0</v>
      </c>
      <c r="L29" s="173"/>
    </row>
    <row r="30" spans="1:16" x14ac:dyDescent="0.25">
      <c r="H30" s="75"/>
      <c r="I30" s="75"/>
    </row>
  </sheetData>
  <mergeCells count="27">
    <mergeCell ref="N4:O4"/>
    <mergeCell ref="I2:L2"/>
    <mergeCell ref="A2:H2"/>
    <mergeCell ref="K3:L3"/>
    <mergeCell ref="A28:E28"/>
    <mergeCell ref="K7:K27"/>
    <mergeCell ref="C7:E27"/>
    <mergeCell ref="B7:B27"/>
    <mergeCell ref="A7:A27"/>
    <mergeCell ref="I5:J5"/>
    <mergeCell ref="I6:J6"/>
    <mergeCell ref="N5:O5"/>
    <mergeCell ref="N6:O6"/>
    <mergeCell ref="G29:H29"/>
    <mergeCell ref="I29:J29"/>
    <mergeCell ref="A29:F29"/>
    <mergeCell ref="K29:L29"/>
    <mergeCell ref="A1:L1"/>
    <mergeCell ref="C6:E6"/>
    <mergeCell ref="I3:J4"/>
    <mergeCell ref="F6:H6"/>
    <mergeCell ref="F3:H4"/>
    <mergeCell ref="F5:H5"/>
    <mergeCell ref="A3:A4"/>
    <mergeCell ref="C5:E5"/>
    <mergeCell ref="C3:E4"/>
    <mergeCell ref="B3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view="pageBreakPreview" zoomScale="90" zoomScaleNormal="90" zoomScaleSheetLayoutView="90" workbookViewId="0">
      <selection activeCell="I1" sqref="I1:K1048576"/>
    </sheetView>
  </sheetViews>
  <sheetFormatPr baseColWidth="10" defaultRowHeight="15" x14ac:dyDescent="0.25"/>
  <cols>
    <col min="1" max="1" width="8" style="45" customWidth="1"/>
    <col min="2" max="2" width="32.7109375" style="49" customWidth="1"/>
    <col min="3" max="3" width="19.85546875" style="48" customWidth="1"/>
    <col min="4" max="4" width="13.85546875" style="49" customWidth="1"/>
    <col min="5" max="5" width="30.28515625" style="49" customWidth="1"/>
    <col min="6" max="6" width="19.85546875" style="45" customWidth="1"/>
    <col min="7" max="7" width="12" style="45" bestFit="1" customWidth="1"/>
    <col min="8" max="8" width="17.28515625" style="45" bestFit="1" customWidth="1"/>
    <col min="9" max="11" width="0" hidden="1" customWidth="1"/>
  </cols>
  <sheetData>
    <row r="1" spans="1:11" ht="45.75" customHeight="1" x14ac:dyDescent="0.25">
      <c r="A1" s="197" t="s">
        <v>225</v>
      </c>
      <c r="B1" s="197"/>
      <c r="C1" s="197"/>
      <c r="D1" s="197"/>
      <c r="E1" s="197"/>
      <c r="F1" s="197"/>
      <c r="G1" s="197"/>
      <c r="H1" s="197"/>
    </row>
    <row r="2" spans="1:11" ht="48" customHeight="1" x14ac:dyDescent="0.25">
      <c r="A2" s="196" t="s">
        <v>105</v>
      </c>
      <c r="B2" s="168" t="s">
        <v>115</v>
      </c>
      <c r="C2" s="168" t="s">
        <v>8</v>
      </c>
      <c r="D2" s="168" t="s">
        <v>4</v>
      </c>
      <c r="E2" s="198" t="s">
        <v>213</v>
      </c>
      <c r="F2" s="152" t="s">
        <v>224</v>
      </c>
      <c r="G2" s="200" t="s">
        <v>98</v>
      </c>
      <c r="H2" s="200"/>
    </row>
    <row r="3" spans="1:11" ht="15" customHeight="1" x14ac:dyDescent="0.25">
      <c r="A3" s="196"/>
      <c r="B3" s="168"/>
      <c r="C3" s="168"/>
      <c r="D3" s="168"/>
      <c r="E3" s="199"/>
      <c r="F3" s="152"/>
      <c r="G3" s="152" t="s">
        <v>97</v>
      </c>
      <c r="H3" s="152" t="s">
        <v>106</v>
      </c>
    </row>
    <row r="4" spans="1:11" ht="36" x14ac:dyDescent="0.25">
      <c r="A4" s="196"/>
      <c r="B4" s="168"/>
      <c r="C4" s="168"/>
      <c r="D4" s="168"/>
      <c r="E4" s="60" t="s">
        <v>215</v>
      </c>
      <c r="F4" s="60" t="s">
        <v>158</v>
      </c>
      <c r="G4" s="152"/>
      <c r="H4" s="152"/>
      <c r="I4" t="s">
        <v>209</v>
      </c>
      <c r="K4">
        <v>1.125</v>
      </c>
    </row>
    <row r="5" spans="1:11" ht="51.75" customHeight="1" x14ac:dyDescent="0.25">
      <c r="A5" s="46" t="s">
        <v>100</v>
      </c>
      <c r="B5" s="66" t="s">
        <v>161</v>
      </c>
      <c r="C5" s="61" t="s">
        <v>5</v>
      </c>
      <c r="D5" s="46" t="s">
        <v>3</v>
      </c>
      <c r="E5" s="70">
        <f>+I5*$K$4</f>
        <v>6975</v>
      </c>
      <c r="F5" s="74"/>
      <c r="G5" s="67">
        <v>0.35</v>
      </c>
      <c r="H5" s="70">
        <f>+G5*F5</f>
        <v>0</v>
      </c>
      <c r="I5" s="123">
        <v>6200</v>
      </c>
    </row>
    <row r="6" spans="1:11" ht="51.75" customHeight="1" x14ac:dyDescent="0.25">
      <c r="A6" s="46" t="s">
        <v>101</v>
      </c>
      <c r="B6" s="66" t="s">
        <v>162</v>
      </c>
      <c r="C6" s="61" t="s">
        <v>5</v>
      </c>
      <c r="D6" s="46" t="s">
        <v>3</v>
      </c>
      <c r="E6" s="70">
        <f t="shared" ref="E6:E9" si="0">+I6*$K$4</f>
        <v>7650</v>
      </c>
      <c r="F6" s="74"/>
      <c r="G6" s="67">
        <v>0.35</v>
      </c>
      <c r="H6" s="70">
        <f>+G6*F6</f>
        <v>0</v>
      </c>
      <c r="I6" s="123">
        <v>6800</v>
      </c>
    </row>
    <row r="7" spans="1:11" ht="90" customHeight="1" x14ac:dyDescent="0.25">
      <c r="A7" s="46" t="s">
        <v>102</v>
      </c>
      <c r="B7" s="47" t="s">
        <v>163</v>
      </c>
      <c r="C7" s="61" t="s">
        <v>5</v>
      </c>
      <c r="D7" s="46" t="s">
        <v>86</v>
      </c>
      <c r="E7" s="70">
        <f t="shared" si="0"/>
        <v>350550</v>
      </c>
      <c r="F7" s="74"/>
      <c r="G7" s="68">
        <v>0.1</v>
      </c>
      <c r="H7" s="70">
        <f>+G7*F7</f>
        <v>0</v>
      </c>
      <c r="I7" s="123">
        <v>311600</v>
      </c>
    </row>
    <row r="8" spans="1:11" ht="90" customHeight="1" x14ac:dyDescent="0.25">
      <c r="A8" s="46" t="s">
        <v>103</v>
      </c>
      <c r="B8" s="47" t="s">
        <v>164</v>
      </c>
      <c r="C8" s="197" t="s">
        <v>165</v>
      </c>
      <c r="D8" s="46" t="s">
        <v>86</v>
      </c>
      <c r="E8" s="70">
        <f t="shared" si="0"/>
        <v>1049062.5</v>
      </c>
      <c r="F8" s="74"/>
      <c r="G8" s="68">
        <v>0.1</v>
      </c>
      <c r="H8" s="70">
        <f>+G8*F8</f>
        <v>0</v>
      </c>
      <c r="I8" s="123">
        <v>932500</v>
      </c>
      <c r="K8" s="123"/>
    </row>
    <row r="9" spans="1:11" ht="69.75" customHeight="1" x14ac:dyDescent="0.25">
      <c r="A9" s="46" t="s">
        <v>104</v>
      </c>
      <c r="B9" s="47" t="s">
        <v>9</v>
      </c>
      <c r="C9" s="197"/>
      <c r="D9" s="46" t="s">
        <v>3</v>
      </c>
      <c r="E9" s="70">
        <f t="shared" si="0"/>
        <v>5456.25</v>
      </c>
      <c r="F9" s="74"/>
      <c r="G9" s="46">
        <v>0.1</v>
      </c>
      <c r="H9" s="70">
        <f>+G9*F9</f>
        <v>0</v>
      </c>
      <c r="I9" s="123">
        <v>4850</v>
      </c>
    </row>
    <row r="10" spans="1:11" x14ac:dyDescent="0.25">
      <c r="A10" s="195" t="s">
        <v>116</v>
      </c>
      <c r="B10" s="195"/>
      <c r="C10" s="195"/>
      <c r="D10" s="195"/>
      <c r="E10" s="103">
        <f>SUM(E5:E9)</f>
        <v>1419693.75</v>
      </c>
      <c r="F10" s="76">
        <f>SUM(F5:F9)</f>
        <v>0</v>
      </c>
      <c r="G10" s="77">
        <f>SUM(G5:G9)</f>
        <v>0.99999999999999989</v>
      </c>
      <c r="H10" s="78">
        <f>SUM(H5:H9)</f>
        <v>0</v>
      </c>
      <c r="I10" s="123">
        <f>SUM(I5:I9)</f>
        <v>1261950</v>
      </c>
    </row>
  </sheetData>
  <mergeCells count="12">
    <mergeCell ref="A10:D10"/>
    <mergeCell ref="B2:B4"/>
    <mergeCell ref="A2:A4"/>
    <mergeCell ref="A1:H1"/>
    <mergeCell ref="C8:C9"/>
    <mergeCell ref="F2:F3"/>
    <mergeCell ref="E2:E3"/>
    <mergeCell ref="D2:D4"/>
    <mergeCell ref="C2:C4"/>
    <mergeCell ref="G2:H2"/>
    <mergeCell ref="G3:G4"/>
    <mergeCell ref="H3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4"/>
  <sheetViews>
    <sheetView view="pageBreakPreview" zoomScale="130" zoomScaleNormal="90" zoomScaleSheetLayoutView="130" workbookViewId="0">
      <selection activeCell="D11" sqref="D11"/>
    </sheetView>
  </sheetViews>
  <sheetFormatPr baseColWidth="10" defaultRowHeight="15" x14ac:dyDescent="0.25"/>
  <cols>
    <col min="1" max="1" width="10.140625" customWidth="1"/>
    <col min="2" max="2" width="28" customWidth="1"/>
    <col min="3" max="3" width="30.5703125" style="2" customWidth="1"/>
    <col min="4" max="4" width="13.140625" style="2" bestFit="1" customWidth="1"/>
    <col min="5" max="6" width="17.140625" customWidth="1"/>
    <col min="9" max="9" width="18.140625" customWidth="1"/>
  </cols>
  <sheetData>
    <row r="1" spans="1:10" ht="29.25" customHeight="1" x14ac:dyDescent="0.25">
      <c r="A1" s="201" t="s">
        <v>214</v>
      </c>
      <c r="B1" s="201"/>
      <c r="C1" s="201"/>
      <c r="D1" s="201"/>
      <c r="E1" s="202"/>
      <c r="F1" s="79"/>
    </row>
    <row r="2" spans="1:10" ht="42.75" x14ac:dyDescent="0.25">
      <c r="A2" s="64" t="s">
        <v>117</v>
      </c>
      <c r="B2" s="62" t="s">
        <v>118</v>
      </c>
      <c r="C2" s="62" t="s">
        <v>0</v>
      </c>
      <c r="D2" s="62" t="s">
        <v>1</v>
      </c>
      <c r="E2" s="210" t="s">
        <v>154</v>
      </c>
      <c r="F2" s="210"/>
    </row>
    <row r="3" spans="1:10" ht="30" customHeight="1" x14ac:dyDescent="0.25">
      <c r="A3" s="207">
        <v>1</v>
      </c>
      <c r="B3" s="204" t="s">
        <v>2</v>
      </c>
      <c r="C3" s="53" t="s">
        <v>114</v>
      </c>
      <c r="D3" s="62" t="s">
        <v>216</v>
      </c>
      <c r="E3" s="102">
        <f>+'grupo i'!P5</f>
        <v>101475000</v>
      </c>
      <c r="F3" s="211">
        <f>+E3+E4+E5</f>
        <v>311000000</v>
      </c>
      <c r="G3">
        <f>8200000*11</f>
        <v>90200000</v>
      </c>
    </row>
    <row r="4" spans="1:10" ht="39.75" customHeight="1" x14ac:dyDescent="0.25">
      <c r="A4" s="208"/>
      <c r="B4" s="205"/>
      <c r="C4" s="53" t="s">
        <v>121</v>
      </c>
      <c r="D4" s="62" t="s">
        <v>216</v>
      </c>
      <c r="E4" s="102">
        <f>+'grupo i'!P6</f>
        <v>90337500</v>
      </c>
      <c r="F4" s="211"/>
      <c r="G4">
        <f>7300000*11</f>
        <v>80300000</v>
      </c>
    </row>
    <row r="5" spans="1:10" ht="84" customHeight="1" x14ac:dyDescent="0.25">
      <c r="A5" s="209"/>
      <c r="B5" s="206"/>
      <c r="C5" s="3" t="s">
        <v>156</v>
      </c>
      <c r="D5" s="62" t="s">
        <v>216</v>
      </c>
      <c r="E5" s="102">
        <f>106000000*1.125-62500</f>
        <v>119187500</v>
      </c>
      <c r="F5" s="211"/>
      <c r="G5">
        <v>107000000</v>
      </c>
      <c r="J5" s="1"/>
    </row>
    <row r="6" spans="1:10" ht="77.25" customHeight="1" x14ac:dyDescent="0.25">
      <c r="A6" s="64">
        <v>2</v>
      </c>
      <c r="B6" s="63" t="s">
        <v>111</v>
      </c>
      <c r="C6" s="4" t="s">
        <v>110</v>
      </c>
      <c r="D6" s="69" t="s">
        <v>123</v>
      </c>
      <c r="E6" s="211">
        <v>60000000</v>
      </c>
      <c r="F6" s="211"/>
      <c r="G6" s="1">
        <f>+E6</f>
        <v>60000000</v>
      </c>
    </row>
    <row r="7" spans="1:10" ht="56.25" customHeight="1" x14ac:dyDescent="0.25">
      <c r="A7" s="64">
        <v>3</v>
      </c>
      <c r="B7" s="63" t="s">
        <v>119</v>
      </c>
      <c r="C7" s="4" t="s">
        <v>120</v>
      </c>
      <c r="D7" s="69" t="s">
        <v>159</v>
      </c>
      <c r="E7" s="211">
        <v>100000000</v>
      </c>
      <c r="F7" s="211"/>
      <c r="G7" s="1">
        <f>+E7</f>
        <v>100000000</v>
      </c>
    </row>
    <row r="8" spans="1:10" ht="35.25" customHeight="1" x14ac:dyDescent="0.25">
      <c r="A8" s="186" t="s">
        <v>116</v>
      </c>
      <c r="B8" s="203"/>
      <c r="C8" s="203"/>
      <c r="D8" s="187"/>
      <c r="E8" s="211">
        <f>+F3+E6+E7</f>
        <v>471000000</v>
      </c>
      <c r="F8" s="211"/>
      <c r="G8">
        <f>SUM(G3:G7)</f>
        <v>437500000</v>
      </c>
      <c r="I8" s="1">
        <f>+E8-E6-E7</f>
        <v>311000000</v>
      </c>
    </row>
    <row r="11" spans="1:10" ht="24" customHeight="1" x14ac:dyDescent="0.25">
      <c r="E11" s="1"/>
      <c r="F11" s="1"/>
    </row>
    <row r="14" spans="1:10" x14ac:dyDescent="0.25">
      <c r="E14" s="1"/>
      <c r="F14" s="1"/>
    </row>
  </sheetData>
  <mergeCells count="9">
    <mergeCell ref="A1:E1"/>
    <mergeCell ref="A8:D8"/>
    <mergeCell ref="B3:B5"/>
    <mergeCell ref="A3:A5"/>
    <mergeCell ref="E2:F2"/>
    <mergeCell ref="E6:F6"/>
    <mergeCell ref="E7:F7"/>
    <mergeCell ref="E8:F8"/>
    <mergeCell ref="F3:F5"/>
  </mergeCell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zoomScaleNormal="100" workbookViewId="0">
      <selection activeCell="A19" sqref="A19:XFD87"/>
    </sheetView>
  </sheetViews>
  <sheetFormatPr baseColWidth="10" defaultRowHeight="15" x14ac:dyDescent="0.25"/>
  <cols>
    <col min="1" max="1" width="9.5703125" style="34" customWidth="1"/>
    <col min="2" max="2" width="12.5703125" style="5" bestFit="1" customWidth="1"/>
    <col min="3" max="3" width="13.85546875" style="35" customWidth="1"/>
    <col min="4" max="4" width="19.7109375" style="35" customWidth="1"/>
    <col min="5" max="6" width="18.42578125" style="5" customWidth="1"/>
    <col min="7" max="7" width="17" style="5" customWidth="1"/>
    <col min="8" max="8" width="14" style="36" customWidth="1"/>
    <col min="9" max="9" width="10.85546875" style="35" customWidth="1"/>
    <col min="10" max="10" width="12.85546875" style="37" customWidth="1"/>
    <col min="11" max="256" width="11.42578125" style="5"/>
    <col min="257" max="257" width="9.5703125" style="5" customWidth="1"/>
    <col min="258" max="258" width="12.5703125" style="5" bestFit="1" customWidth="1"/>
    <col min="259" max="259" width="13.85546875" style="5" customWidth="1"/>
    <col min="260" max="260" width="19.7109375" style="5" customWidth="1"/>
    <col min="261" max="262" width="18.42578125" style="5" customWidth="1"/>
    <col min="263" max="263" width="17" style="5" customWidth="1"/>
    <col min="264" max="264" width="14" style="5" customWidth="1"/>
    <col min="265" max="265" width="10.85546875" style="5" customWidth="1"/>
    <col min="266" max="266" width="12.85546875" style="5" customWidth="1"/>
    <col min="267" max="512" width="11.42578125" style="5"/>
    <col min="513" max="513" width="9.5703125" style="5" customWidth="1"/>
    <col min="514" max="514" width="12.5703125" style="5" bestFit="1" customWidth="1"/>
    <col min="515" max="515" width="13.85546875" style="5" customWidth="1"/>
    <col min="516" max="516" width="19.7109375" style="5" customWidth="1"/>
    <col min="517" max="518" width="18.42578125" style="5" customWidth="1"/>
    <col min="519" max="519" width="17" style="5" customWidth="1"/>
    <col min="520" max="520" width="14" style="5" customWidth="1"/>
    <col min="521" max="521" width="10.85546875" style="5" customWidth="1"/>
    <col min="522" max="522" width="12.85546875" style="5" customWidth="1"/>
    <col min="523" max="768" width="11.42578125" style="5"/>
    <col min="769" max="769" width="9.5703125" style="5" customWidth="1"/>
    <col min="770" max="770" width="12.5703125" style="5" bestFit="1" customWidth="1"/>
    <col min="771" max="771" width="13.85546875" style="5" customWidth="1"/>
    <col min="772" max="772" width="19.7109375" style="5" customWidth="1"/>
    <col min="773" max="774" width="18.42578125" style="5" customWidth="1"/>
    <col min="775" max="775" width="17" style="5" customWidth="1"/>
    <col min="776" max="776" width="14" style="5" customWidth="1"/>
    <col min="777" max="777" width="10.85546875" style="5" customWidth="1"/>
    <col min="778" max="778" width="12.85546875" style="5" customWidth="1"/>
    <col min="779" max="1024" width="11.42578125" style="5"/>
    <col min="1025" max="1025" width="9.5703125" style="5" customWidth="1"/>
    <col min="1026" max="1026" width="12.5703125" style="5" bestFit="1" customWidth="1"/>
    <col min="1027" max="1027" width="13.85546875" style="5" customWidth="1"/>
    <col min="1028" max="1028" width="19.7109375" style="5" customWidth="1"/>
    <col min="1029" max="1030" width="18.42578125" style="5" customWidth="1"/>
    <col min="1031" max="1031" width="17" style="5" customWidth="1"/>
    <col min="1032" max="1032" width="14" style="5" customWidth="1"/>
    <col min="1033" max="1033" width="10.85546875" style="5" customWidth="1"/>
    <col min="1034" max="1034" width="12.85546875" style="5" customWidth="1"/>
    <col min="1035" max="1280" width="11.42578125" style="5"/>
    <col min="1281" max="1281" width="9.5703125" style="5" customWidth="1"/>
    <col min="1282" max="1282" width="12.5703125" style="5" bestFit="1" customWidth="1"/>
    <col min="1283" max="1283" width="13.85546875" style="5" customWidth="1"/>
    <col min="1284" max="1284" width="19.7109375" style="5" customWidth="1"/>
    <col min="1285" max="1286" width="18.42578125" style="5" customWidth="1"/>
    <col min="1287" max="1287" width="17" style="5" customWidth="1"/>
    <col min="1288" max="1288" width="14" style="5" customWidth="1"/>
    <col min="1289" max="1289" width="10.85546875" style="5" customWidth="1"/>
    <col min="1290" max="1290" width="12.85546875" style="5" customWidth="1"/>
    <col min="1291" max="1536" width="11.42578125" style="5"/>
    <col min="1537" max="1537" width="9.5703125" style="5" customWidth="1"/>
    <col min="1538" max="1538" width="12.5703125" style="5" bestFit="1" customWidth="1"/>
    <col min="1539" max="1539" width="13.85546875" style="5" customWidth="1"/>
    <col min="1540" max="1540" width="19.7109375" style="5" customWidth="1"/>
    <col min="1541" max="1542" width="18.42578125" style="5" customWidth="1"/>
    <col min="1543" max="1543" width="17" style="5" customWidth="1"/>
    <col min="1544" max="1544" width="14" style="5" customWidth="1"/>
    <col min="1545" max="1545" width="10.85546875" style="5" customWidth="1"/>
    <col min="1546" max="1546" width="12.85546875" style="5" customWidth="1"/>
    <col min="1547" max="1792" width="11.42578125" style="5"/>
    <col min="1793" max="1793" width="9.5703125" style="5" customWidth="1"/>
    <col min="1794" max="1794" width="12.5703125" style="5" bestFit="1" customWidth="1"/>
    <col min="1795" max="1795" width="13.85546875" style="5" customWidth="1"/>
    <col min="1796" max="1796" width="19.7109375" style="5" customWidth="1"/>
    <col min="1797" max="1798" width="18.42578125" style="5" customWidth="1"/>
    <col min="1799" max="1799" width="17" style="5" customWidth="1"/>
    <col min="1800" max="1800" width="14" style="5" customWidth="1"/>
    <col min="1801" max="1801" width="10.85546875" style="5" customWidth="1"/>
    <col min="1802" max="1802" width="12.85546875" style="5" customWidth="1"/>
    <col min="1803" max="2048" width="11.42578125" style="5"/>
    <col min="2049" max="2049" width="9.5703125" style="5" customWidth="1"/>
    <col min="2050" max="2050" width="12.5703125" style="5" bestFit="1" customWidth="1"/>
    <col min="2051" max="2051" width="13.85546875" style="5" customWidth="1"/>
    <col min="2052" max="2052" width="19.7109375" style="5" customWidth="1"/>
    <col min="2053" max="2054" width="18.42578125" style="5" customWidth="1"/>
    <col min="2055" max="2055" width="17" style="5" customWidth="1"/>
    <col min="2056" max="2056" width="14" style="5" customWidth="1"/>
    <col min="2057" max="2057" width="10.85546875" style="5" customWidth="1"/>
    <col min="2058" max="2058" width="12.85546875" style="5" customWidth="1"/>
    <col min="2059" max="2304" width="11.42578125" style="5"/>
    <col min="2305" max="2305" width="9.5703125" style="5" customWidth="1"/>
    <col min="2306" max="2306" width="12.5703125" style="5" bestFit="1" customWidth="1"/>
    <col min="2307" max="2307" width="13.85546875" style="5" customWidth="1"/>
    <col min="2308" max="2308" width="19.7109375" style="5" customWidth="1"/>
    <col min="2309" max="2310" width="18.42578125" style="5" customWidth="1"/>
    <col min="2311" max="2311" width="17" style="5" customWidth="1"/>
    <col min="2312" max="2312" width="14" style="5" customWidth="1"/>
    <col min="2313" max="2313" width="10.85546875" style="5" customWidth="1"/>
    <col min="2314" max="2314" width="12.85546875" style="5" customWidth="1"/>
    <col min="2315" max="2560" width="11.42578125" style="5"/>
    <col min="2561" max="2561" width="9.5703125" style="5" customWidth="1"/>
    <col min="2562" max="2562" width="12.5703125" style="5" bestFit="1" customWidth="1"/>
    <col min="2563" max="2563" width="13.85546875" style="5" customWidth="1"/>
    <col min="2564" max="2564" width="19.7109375" style="5" customWidth="1"/>
    <col min="2565" max="2566" width="18.42578125" style="5" customWidth="1"/>
    <col min="2567" max="2567" width="17" style="5" customWidth="1"/>
    <col min="2568" max="2568" width="14" style="5" customWidth="1"/>
    <col min="2569" max="2569" width="10.85546875" style="5" customWidth="1"/>
    <col min="2570" max="2570" width="12.85546875" style="5" customWidth="1"/>
    <col min="2571" max="2816" width="11.42578125" style="5"/>
    <col min="2817" max="2817" width="9.5703125" style="5" customWidth="1"/>
    <col min="2818" max="2818" width="12.5703125" style="5" bestFit="1" customWidth="1"/>
    <col min="2819" max="2819" width="13.85546875" style="5" customWidth="1"/>
    <col min="2820" max="2820" width="19.7109375" style="5" customWidth="1"/>
    <col min="2821" max="2822" width="18.42578125" style="5" customWidth="1"/>
    <col min="2823" max="2823" width="17" style="5" customWidth="1"/>
    <col min="2824" max="2824" width="14" style="5" customWidth="1"/>
    <col min="2825" max="2825" width="10.85546875" style="5" customWidth="1"/>
    <col min="2826" max="2826" width="12.85546875" style="5" customWidth="1"/>
    <col min="2827" max="3072" width="11.42578125" style="5"/>
    <col min="3073" max="3073" width="9.5703125" style="5" customWidth="1"/>
    <col min="3074" max="3074" width="12.5703125" style="5" bestFit="1" customWidth="1"/>
    <col min="3075" max="3075" width="13.85546875" style="5" customWidth="1"/>
    <col min="3076" max="3076" width="19.7109375" style="5" customWidth="1"/>
    <col min="3077" max="3078" width="18.42578125" style="5" customWidth="1"/>
    <col min="3079" max="3079" width="17" style="5" customWidth="1"/>
    <col min="3080" max="3080" width="14" style="5" customWidth="1"/>
    <col min="3081" max="3081" width="10.85546875" style="5" customWidth="1"/>
    <col min="3082" max="3082" width="12.85546875" style="5" customWidth="1"/>
    <col min="3083" max="3328" width="11.42578125" style="5"/>
    <col min="3329" max="3329" width="9.5703125" style="5" customWidth="1"/>
    <col min="3330" max="3330" width="12.5703125" style="5" bestFit="1" customWidth="1"/>
    <col min="3331" max="3331" width="13.85546875" style="5" customWidth="1"/>
    <col min="3332" max="3332" width="19.7109375" style="5" customWidth="1"/>
    <col min="3333" max="3334" width="18.42578125" style="5" customWidth="1"/>
    <col min="3335" max="3335" width="17" style="5" customWidth="1"/>
    <col min="3336" max="3336" width="14" style="5" customWidth="1"/>
    <col min="3337" max="3337" width="10.85546875" style="5" customWidth="1"/>
    <col min="3338" max="3338" width="12.85546875" style="5" customWidth="1"/>
    <col min="3339" max="3584" width="11.42578125" style="5"/>
    <col min="3585" max="3585" width="9.5703125" style="5" customWidth="1"/>
    <col min="3586" max="3586" width="12.5703125" style="5" bestFit="1" customWidth="1"/>
    <col min="3587" max="3587" width="13.85546875" style="5" customWidth="1"/>
    <col min="3588" max="3588" width="19.7109375" style="5" customWidth="1"/>
    <col min="3589" max="3590" width="18.42578125" style="5" customWidth="1"/>
    <col min="3591" max="3591" width="17" style="5" customWidth="1"/>
    <col min="3592" max="3592" width="14" style="5" customWidth="1"/>
    <col min="3593" max="3593" width="10.85546875" style="5" customWidth="1"/>
    <col min="3594" max="3594" width="12.85546875" style="5" customWidth="1"/>
    <col min="3595" max="3840" width="11.42578125" style="5"/>
    <col min="3841" max="3841" width="9.5703125" style="5" customWidth="1"/>
    <col min="3842" max="3842" width="12.5703125" style="5" bestFit="1" customWidth="1"/>
    <col min="3843" max="3843" width="13.85546875" style="5" customWidth="1"/>
    <col min="3844" max="3844" width="19.7109375" style="5" customWidth="1"/>
    <col min="3845" max="3846" width="18.42578125" style="5" customWidth="1"/>
    <col min="3847" max="3847" width="17" style="5" customWidth="1"/>
    <col min="3848" max="3848" width="14" style="5" customWidth="1"/>
    <col min="3849" max="3849" width="10.85546875" style="5" customWidth="1"/>
    <col min="3850" max="3850" width="12.85546875" style="5" customWidth="1"/>
    <col min="3851" max="4096" width="11.42578125" style="5"/>
    <col min="4097" max="4097" width="9.5703125" style="5" customWidth="1"/>
    <col min="4098" max="4098" width="12.5703125" style="5" bestFit="1" customWidth="1"/>
    <col min="4099" max="4099" width="13.85546875" style="5" customWidth="1"/>
    <col min="4100" max="4100" width="19.7109375" style="5" customWidth="1"/>
    <col min="4101" max="4102" width="18.42578125" style="5" customWidth="1"/>
    <col min="4103" max="4103" width="17" style="5" customWidth="1"/>
    <col min="4104" max="4104" width="14" style="5" customWidth="1"/>
    <col min="4105" max="4105" width="10.85546875" style="5" customWidth="1"/>
    <col min="4106" max="4106" width="12.85546875" style="5" customWidth="1"/>
    <col min="4107" max="4352" width="11.42578125" style="5"/>
    <col min="4353" max="4353" width="9.5703125" style="5" customWidth="1"/>
    <col min="4354" max="4354" width="12.5703125" style="5" bestFit="1" customWidth="1"/>
    <col min="4355" max="4355" width="13.85546875" style="5" customWidth="1"/>
    <col min="4356" max="4356" width="19.7109375" style="5" customWidth="1"/>
    <col min="4357" max="4358" width="18.42578125" style="5" customWidth="1"/>
    <col min="4359" max="4359" width="17" style="5" customWidth="1"/>
    <col min="4360" max="4360" width="14" style="5" customWidth="1"/>
    <col min="4361" max="4361" width="10.85546875" style="5" customWidth="1"/>
    <col min="4362" max="4362" width="12.85546875" style="5" customWidth="1"/>
    <col min="4363" max="4608" width="11.42578125" style="5"/>
    <col min="4609" max="4609" width="9.5703125" style="5" customWidth="1"/>
    <col min="4610" max="4610" width="12.5703125" style="5" bestFit="1" customWidth="1"/>
    <col min="4611" max="4611" width="13.85546875" style="5" customWidth="1"/>
    <col min="4612" max="4612" width="19.7109375" style="5" customWidth="1"/>
    <col min="4613" max="4614" width="18.42578125" style="5" customWidth="1"/>
    <col min="4615" max="4615" width="17" style="5" customWidth="1"/>
    <col min="4616" max="4616" width="14" style="5" customWidth="1"/>
    <col min="4617" max="4617" width="10.85546875" style="5" customWidth="1"/>
    <col min="4618" max="4618" width="12.85546875" style="5" customWidth="1"/>
    <col min="4619" max="4864" width="11.42578125" style="5"/>
    <col min="4865" max="4865" width="9.5703125" style="5" customWidth="1"/>
    <col min="4866" max="4866" width="12.5703125" style="5" bestFit="1" customWidth="1"/>
    <col min="4867" max="4867" width="13.85546875" style="5" customWidth="1"/>
    <col min="4868" max="4868" width="19.7109375" style="5" customWidth="1"/>
    <col min="4869" max="4870" width="18.42578125" style="5" customWidth="1"/>
    <col min="4871" max="4871" width="17" style="5" customWidth="1"/>
    <col min="4872" max="4872" width="14" style="5" customWidth="1"/>
    <col min="4873" max="4873" width="10.85546875" style="5" customWidth="1"/>
    <col min="4874" max="4874" width="12.85546875" style="5" customWidth="1"/>
    <col min="4875" max="5120" width="11.42578125" style="5"/>
    <col min="5121" max="5121" width="9.5703125" style="5" customWidth="1"/>
    <col min="5122" max="5122" width="12.5703125" style="5" bestFit="1" customWidth="1"/>
    <col min="5123" max="5123" width="13.85546875" style="5" customWidth="1"/>
    <col min="5124" max="5124" width="19.7109375" style="5" customWidth="1"/>
    <col min="5125" max="5126" width="18.42578125" style="5" customWidth="1"/>
    <col min="5127" max="5127" width="17" style="5" customWidth="1"/>
    <col min="5128" max="5128" width="14" style="5" customWidth="1"/>
    <col min="5129" max="5129" width="10.85546875" style="5" customWidth="1"/>
    <col min="5130" max="5130" width="12.85546875" style="5" customWidth="1"/>
    <col min="5131" max="5376" width="11.42578125" style="5"/>
    <col min="5377" max="5377" width="9.5703125" style="5" customWidth="1"/>
    <col min="5378" max="5378" width="12.5703125" style="5" bestFit="1" customWidth="1"/>
    <col min="5379" max="5379" width="13.85546875" style="5" customWidth="1"/>
    <col min="5380" max="5380" width="19.7109375" style="5" customWidth="1"/>
    <col min="5381" max="5382" width="18.42578125" style="5" customWidth="1"/>
    <col min="5383" max="5383" width="17" style="5" customWidth="1"/>
    <col min="5384" max="5384" width="14" style="5" customWidth="1"/>
    <col min="5385" max="5385" width="10.85546875" style="5" customWidth="1"/>
    <col min="5386" max="5386" width="12.85546875" style="5" customWidth="1"/>
    <col min="5387" max="5632" width="11.42578125" style="5"/>
    <col min="5633" max="5633" width="9.5703125" style="5" customWidth="1"/>
    <col min="5634" max="5634" width="12.5703125" style="5" bestFit="1" customWidth="1"/>
    <col min="5635" max="5635" width="13.85546875" style="5" customWidth="1"/>
    <col min="5636" max="5636" width="19.7109375" style="5" customWidth="1"/>
    <col min="5637" max="5638" width="18.42578125" style="5" customWidth="1"/>
    <col min="5639" max="5639" width="17" style="5" customWidth="1"/>
    <col min="5640" max="5640" width="14" style="5" customWidth="1"/>
    <col min="5641" max="5641" width="10.85546875" style="5" customWidth="1"/>
    <col min="5642" max="5642" width="12.85546875" style="5" customWidth="1"/>
    <col min="5643" max="5888" width="11.42578125" style="5"/>
    <col min="5889" max="5889" width="9.5703125" style="5" customWidth="1"/>
    <col min="5890" max="5890" width="12.5703125" style="5" bestFit="1" customWidth="1"/>
    <col min="5891" max="5891" width="13.85546875" style="5" customWidth="1"/>
    <col min="5892" max="5892" width="19.7109375" style="5" customWidth="1"/>
    <col min="5893" max="5894" width="18.42578125" style="5" customWidth="1"/>
    <col min="5895" max="5895" width="17" style="5" customWidth="1"/>
    <col min="5896" max="5896" width="14" style="5" customWidth="1"/>
    <col min="5897" max="5897" width="10.85546875" style="5" customWidth="1"/>
    <col min="5898" max="5898" width="12.85546875" style="5" customWidth="1"/>
    <col min="5899" max="6144" width="11.42578125" style="5"/>
    <col min="6145" max="6145" width="9.5703125" style="5" customWidth="1"/>
    <col min="6146" max="6146" width="12.5703125" style="5" bestFit="1" customWidth="1"/>
    <col min="6147" max="6147" width="13.85546875" style="5" customWidth="1"/>
    <col min="6148" max="6148" width="19.7109375" style="5" customWidth="1"/>
    <col min="6149" max="6150" width="18.42578125" style="5" customWidth="1"/>
    <col min="6151" max="6151" width="17" style="5" customWidth="1"/>
    <col min="6152" max="6152" width="14" style="5" customWidth="1"/>
    <col min="6153" max="6153" width="10.85546875" style="5" customWidth="1"/>
    <col min="6154" max="6154" width="12.85546875" style="5" customWidth="1"/>
    <col min="6155" max="6400" width="11.42578125" style="5"/>
    <col min="6401" max="6401" width="9.5703125" style="5" customWidth="1"/>
    <col min="6402" max="6402" width="12.5703125" style="5" bestFit="1" customWidth="1"/>
    <col min="6403" max="6403" width="13.85546875" style="5" customWidth="1"/>
    <col min="6404" max="6404" width="19.7109375" style="5" customWidth="1"/>
    <col min="6405" max="6406" width="18.42578125" style="5" customWidth="1"/>
    <col min="6407" max="6407" width="17" style="5" customWidth="1"/>
    <col min="6408" max="6408" width="14" style="5" customWidth="1"/>
    <col min="6409" max="6409" width="10.85546875" style="5" customWidth="1"/>
    <col min="6410" max="6410" width="12.85546875" style="5" customWidth="1"/>
    <col min="6411" max="6656" width="11.42578125" style="5"/>
    <col min="6657" max="6657" width="9.5703125" style="5" customWidth="1"/>
    <col min="6658" max="6658" width="12.5703125" style="5" bestFit="1" customWidth="1"/>
    <col min="6659" max="6659" width="13.85546875" style="5" customWidth="1"/>
    <col min="6660" max="6660" width="19.7109375" style="5" customWidth="1"/>
    <col min="6661" max="6662" width="18.42578125" style="5" customWidth="1"/>
    <col min="6663" max="6663" width="17" style="5" customWidth="1"/>
    <col min="6664" max="6664" width="14" style="5" customWidth="1"/>
    <col min="6665" max="6665" width="10.85546875" style="5" customWidth="1"/>
    <col min="6666" max="6666" width="12.85546875" style="5" customWidth="1"/>
    <col min="6667" max="6912" width="11.42578125" style="5"/>
    <col min="6913" max="6913" width="9.5703125" style="5" customWidth="1"/>
    <col min="6914" max="6914" width="12.5703125" style="5" bestFit="1" customWidth="1"/>
    <col min="6915" max="6915" width="13.85546875" style="5" customWidth="1"/>
    <col min="6916" max="6916" width="19.7109375" style="5" customWidth="1"/>
    <col min="6917" max="6918" width="18.42578125" style="5" customWidth="1"/>
    <col min="6919" max="6919" width="17" style="5" customWidth="1"/>
    <col min="6920" max="6920" width="14" style="5" customWidth="1"/>
    <col min="6921" max="6921" width="10.85546875" style="5" customWidth="1"/>
    <col min="6922" max="6922" width="12.85546875" style="5" customWidth="1"/>
    <col min="6923" max="7168" width="11.42578125" style="5"/>
    <col min="7169" max="7169" width="9.5703125" style="5" customWidth="1"/>
    <col min="7170" max="7170" width="12.5703125" style="5" bestFit="1" customWidth="1"/>
    <col min="7171" max="7171" width="13.85546875" style="5" customWidth="1"/>
    <col min="7172" max="7172" width="19.7109375" style="5" customWidth="1"/>
    <col min="7173" max="7174" width="18.42578125" style="5" customWidth="1"/>
    <col min="7175" max="7175" width="17" style="5" customWidth="1"/>
    <col min="7176" max="7176" width="14" style="5" customWidth="1"/>
    <col min="7177" max="7177" width="10.85546875" style="5" customWidth="1"/>
    <col min="7178" max="7178" width="12.85546875" style="5" customWidth="1"/>
    <col min="7179" max="7424" width="11.42578125" style="5"/>
    <col min="7425" max="7425" width="9.5703125" style="5" customWidth="1"/>
    <col min="7426" max="7426" width="12.5703125" style="5" bestFit="1" customWidth="1"/>
    <col min="7427" max="7427" width="13.85546875" style="5" customWidth="1"/>
    <col min="7428" max="7428" width="19.7109375" style="5" customWidth="1"/>
    <col min="7429" max="7430" width="18.42578125" style="5" customWidth="1"/>
    <col min="7431" max="7431" width="17" style="5" customWidth="1"/>
    <col min="7432" max="7432" width="14" style="5" customWidth="1"/>
    <col min="7433" max="7433" width="10.85546875" style="5" customWidth="1"/>
    <col min="7434" max="7434" width="12.85546875" style="5" customWidth="1"/>
    <col min="7435" max="7680" width="11.42578125" style="5"/>
    <col min="7681" max="7681" width="9.5703125" style="5" customWidth="1"/>
    <col min="7682" max="7682" width="12.5703125" style="5" bestFit="1" customWidth="1"/>
    <col min="7683" max="7683" width="13.85546875" style="5" customWidth="1"/>
    <col min="7684" max="7684" width="19.7109375" style="5" customWidth="1"/>
    <col min="7685" max="7686" width="18.42578125" style="5" customWidth="1"/>
    <col min="7687" max="7687" width="17" style="5" customWidth="1"/>
    <col min="7688" max="7688" width="14" style="5" customWidth="1"/>
    <col min="7689" max="7689" width="10.85546875" style="5" customWidth="1"/>
    <col min="7690" max="7690" width="12.85546875" style="5" customWidth="1"/>
    <col min="7691" max="7936" width="11.42578125" style="5"/>
    <col min="7937" max="7937" width="9.5703125" style="5" customWidth="1"/>
    <col min="7938" max="7938" width="12.5703125" style="5" bestFit="1" customWidth="1"/>
    <col min="7939" max="7939" width="13.85546875" style="5" customWidth="1"/>
    <col min="7940" max="7940" width="19.7109375" style="5" customWidth="1"/>
    <col min="7941" max="7942" width="18.42578125" style="5" customWidth="1"/>
    <col min="7943" max="7943" width="17" style="5" customWidth="1"/>
    <col min="7944" max="7944" width="14" style="5" customWidth="1"/>
    <col min="7945" max="7945" width="10.85546875" style="5" customWidth="1"/>
    <col min="7946" max="7946" width="12.85546875" style="5" customWidth="1"/>
    <col min="7947" max="8192" width="11.42578125" style="5"/>
    <col min="8193" max="8193" width="9.5703125" style="5" customWidth="1"/>
    <col min="8194" max="8194" width="12.5703125" style="5" bestFit="1" customWidth="1"/>
    <col min="8195" max="8195" width="13.85546875" style="5" customWidth="1"/>
    <col min="8196" max="8196" width="19.7109375" style="5" customWidth="1"/>
    <col min="8197" max="8198" width="18.42578125" style="5" customWidth="1"/>
    <col min="8199" max="8199" width="17" style="5" customWidth="1"/>
    <col min="8200" max="8200" width="14" style="5" customWidth="1"/>
    <col min="8201" max="8201" width="10.85546875" style="5" customWidth="1"/>
    <col min="8202" max="8202" width="12.85546875" style="5" customWidth="1"/>
    <col min="8203" max="8448" width="11.42578125" style="5"/>
    <col min="8449" max="8449" width="9.5703125" style="5" customWidth="1"/>
    <col min="8450" max="8450" width="12.5703125" style="5" bestFit="1" customWidth="1"/>
    <col min="8451" max="8451" width="13.85546875" style="5" customWidth="1"/>
    <col min="8452" max="8452" width="19.7109375" style="5" customWidth="1"/>
    <col min="8453" max="8454" width="18.42578125" style="5" customWidth="1"/>
    <col min="8455" max="8455" width="17" style="5" customWidth="1"/>
    <col min="8456" max="8456" width="14" style="5" customWidth="1"/>
    <col min="8457" max="8457" width="10.85546875" style="5" customWidth="1"/>
    <col min="8458" max="8458" width="12.85546875" style="5" customWidth="1"/>
    <col min="8459" max="8704" width="11.42578125" style="5"/>
    <col min="8705" max="8705" width="9.5703125" style="5" customWidth="1"/>
    <col min="8706" max="8706" width="12.5703125" style="5" bestFit="1" customWidth="1"/>
    <col min="8707" max="8707" width="13.85546875" style="5" customWidth="1"/>
    <col min="8708" max="8708" width="19.7109375" style="5" customWidth="1"/>
    <col min="8709" max="8710" width="18.42578125" style="5" customWidth="1"/>
    <col min="8711" max="8711" width="17" style="5" customWidth="1"/>
    <col min="8712" max="8712" width="14" style="5" customWidth="1"/>
    <col min="8713" max="8713" width="10.85546875" style="5" customWidth="1"/>
    <col min="8714" max="8714" width="12.85546875" style="5" customWidth="1"/>
    <col min="8715" max="8960" width="11.42578125" style="5"/>
    <col min="8961" max="8961" width="9.5703125" style="5" customWidth="1"/>
    <col min="8962" max="8962" width="12.5703125" style="5" bestFit="1" customWidth="1"/>
    <col min="8963" max="8963" width="13.85546875" style="5" customWidth="1"/>
    <col min="8964" max="8964" width="19.7109375" style="5" customWidth="1"/>
    <col min="8965" max="8966" width="18.42578125" style="5" customWidth="1"/>
    <col min="8967" max="8967" width="17" style="5" customWidth="1"/>
    <col min="8968" max="8968" width="14" style="5" customWidth="1"/>
    <col min="8969" max="8969" width="10.85546875" style="5" customWidth="1"/>
    <col min="8970" max="8970" width="12.85546875" style="5" customWidth="1"/>
    <col min="8971" max="9216" width="11.42578125" style="5"/>
    <col min="9217" max="9217" width="9.5703125" style="5" customWidth="1"/>
    <col min="9218" max="9218" width="12.5703125" style="5" bestFit="1" customWidth="1"/>
    <col min="9219" max="9219" width="13.85546875" style="5" customWidth="1"/>
    <col min="9220" max="9220" width="19.7109375" style="5" customWidth="1"/>
    <col min="9221" max="9222" width="18.42578125" style="5" customWidth="1"/>
    <col min="9223" max="9223" width="17" style="5" customWidth="1"/>
    <col min="9224" max="9224" width="14" style="5" customWidth="1"/>
    <col min="9225" max="9225" width="10.85546875" style="5" customWidth="1"/>
    <col min="9226" max="9226" width="12.85546875" style="5" customWidth="1"/>
    <col min="9227" max="9472" width="11.42578125" style="5"/>
    <col min="9473" max="9473" width="9.5703125" style="5" customWidth="1"/>
    <col min="9474" max="9474" width="12.5703125" style="5" bestFit="1" customWidth="1"/>
    <col min="9475" max="9475" width="13.85546875" style="5" customWidth="1"/>
    <col min="9476" max="9476" width="19.7109375" style="5" customWidth="1"/>
    <col min="9477" max="9478" width="18.42578125" style="5" customWidth="1"/>
    <col min="9479" max="9479" width="17" style="5" customWidth="1"/>
    <col min="9480" max="9480" width="14" style="5" customWidth="1"/>
    <col min="9481" max="9481" width="10.85546875" style="5" customWidth="1"/>
    <col min="9482" max="9482" width="12.85546875" style="5" customWidth="1"/>
    <col min="9483" max="9728" width="11.42578125" style="5"/>
    <col min="9729" max="9729" width="9.5703125" style="5" customWidth="1"/>
    <col min="9730" max="9730" width="12.5703125" style="5" bestFit="1" customWidth="1"/>
    <col min="9731" max="9731" width="13.85546875" style="5" customWidth="1"/>
    <col min="9732" max="9732" width="19.7109375" style="5" customWidth="1"/>
    <col min="9733" max="9734" width="18.42578125" style="5" customWidth="1"/>
    <col min="9735" max="9735" width="17" style="5" customWidth="1"/>
    <col min="9736" max="9736" width="14" style="5" customWidth="1"/>
    <col min="9737" max="9737" width="10.85546875" style="5" customWidth="1"/>
    <col min="9738" max="9738" width="12.85546875" style="5" customWidth="1"/>
    <col min="9739" max="9984" width="11.42578125" style="5"/>
    <col min="9985" max="9985" width="9.5703125" style="5" customWidth="1"/>
    <col min="9986" max="9986" width="12.5703125" style="5" bestFit="1" customWidth="1"/>
    <col min="9987" max="9987" width="13.85546875" style="5" customWidth="1"/>
    <col min="9988" max="9988" width="19.7109375" style="5" customWidth="1"/>
    <col min="9989" max="9990" width="18.42578125" style="5" customWidth="1"/>
    <col min="9991" max="9991" width="17" style="5" customWidth="1"/>
    <col min="9992" max="9992" width="14" style="5" customWidth="1"/>
    <col min="9993" max="9993" width="10.85546875" style="5" customWidth="1"/>
    <col min="9994" max="9994" width="12.85546875" style="5" customWidth="1"/>
    <col min="9995" max="10240" width="11.42578125" style="5"/>
    <col min="10241" max="10241" width="9.5703125" style="5" customWidth="1"/>
    <col min="10242" max="10242" width="12.5703125" style="5" bestFit="1" customWidth="1"/>
    <col min="10243" max="10243" width="13.85546875" style="5" customWidth="1"/>
    <col min="10244" max="10244" width="19.7109375" style="5" customWidth="1"/>
    <col min="10245" max="10246" width="18.42578125" style="5" customWidth="1"/>
    <col min="10247" max="10247" width="17" style="5" customWidth="1"/>
    <col min="10248" max="10248" width="14" style="5" customWidth="1"/>
    <col min="10249" max="10249" width="10.85546875" style="5" customWidth="1"/>
    <col min="10250" max="10250" width="12.85546875" style="5" customWidth="1"/>
    <col min="10251" max="10496" width="11.42578125" style="5"/>
    <col min="10497" max="10497" width="9.5703125" style="5" customWidth="1"/>
    <col min="10498" max="10498" width="12.5703125" style="5" bestFit="1" customWidth="1"/>
    <col min="10499" max="10499" width="13.85546875" style="5" customWidth="1"/>
    <col min="10500" max="10500" width="19.7109375" style="5" customWidth="1"/>
    <col min="10501" max="10502" width="18.42578125" style="5" customWidth="1"/>
    <col min="10503" max="10503" width="17" style="5" customWidth="1"/>
    <col min="10504" max="10504" width="14" style="5" customWidth="1"/>
    <col min="10505" max="10505" width="10.85546875" style="5" customWidth="1"/>
    <col min="10506" max="10506" width="12.85546875" style="5" customWidth="1"/>
    <col min="10507" max="10752" width="11.42578125" style="5"/>
    <col min="10753" max="10753" width="9.5703125" style="5" customWidth="1"/>
    <col min="10754" max="10754" width="12.5703125" style="5" bestFit="1" customWidth="1"/>
    <col min="10755" max="10755" width="13.85546875" style="5" customWidth="1"/>
    <col min="10756" max="10756" width="19.7109375" style="5" customWidth="1"/>
    <col min="10757" max="10758" width="18.42578125" style="5" customWidth="1"/>
    <col min="10759" max="10759" width="17" style="5" customWidth="1"/>
    <col min="10760" max="10760" width="14" style="5" customWidth="1"/>
    <col min="10761" max="10761" width="10.85546875" style="5" customWidth="1"/>
    <col min="10762" max="10762" width="12.85546875" style="5" customWidth="1"/>
    <col min="10763" max="11008" width="11.42578125" style="5"/>
    <col min="11009" max="11009" width="9.5703125" style="5" customWidth="1"/>
    <col min="11010" max="11010" width="12.5703125" style="5" bestFit="1" customWidth="1"/>
    <col min="11011" max="11011" width="13.85546875" style="5" customWidth="1"/>
    <col min="11012" max="11012" width="19.7109375" style="5" customWidth="1"/>
    <col min="11013" max="11014" width="18.42578125" style="5" customWidth="1"/>
    <col min="11015" max="11015" width="17" style="5" customWidth="1"/>
    <col min="11016" max="11016" width="14" style="5" customWidth="1"/>
    <col min="11017" max="11017" width="10.85546875" style="5" customWidth="1"/>
    <col min="11018" max="11018" width="12.85546875" style="5" customWidth="1"/>
    <col min="11019" max="11264" width="11.42578125" style="5"/>
    <col min="11265" max="11265" width="9.5703125" style="5" customWidth="1"/>
    <col min="11266" max="11266" width="12.5703125" style="5" bestFit="1" customWidth="1"/>
    <col min="11267" max="11267" width="13.85546875" style="5" customWidth="1"/>
    <col min="11268" max="11268" width="19.7109375" style="5" customWidth="1"/>
    <col min="11269" max="11270" width="18.42578125" style="5" customWidth="1"/>
    <col min="11271" max="11271" width="17" style="5" customWidth="1"/>
    <col min="11272" max="11272" width="14" style="5" customWidth="1"/>
    <col min="11273" max="11273" width="10.85546875" style="5" customWidth="1"/>
    <col min="11274" max="11274" width="12.85546875" style="5" customWidth="1"/>
    <col min="11275" max="11520" width="11.42578125" style="5"/>
    <col min="11521" max="11521" width="9.5703125" style="5" customWidth="1"/>
    <col min="11522" max="11522" width="12.5703125" style="5" bestFit="1" customWidth="1"/>
    <col min="11523" max="11523" width="13.85546875" style="5" customWidth="1"/>
    <col min="11524" max="11524" width="19.7109375" style="5" customWidth="1"/>
    <col min="11525" max="11526" width="18.42578125" style="5" customWidth="1"/>
    <col min="11527" max="11527" width="17" style="5" customWidth="1"/>
    <col min="11528" max="11528" width="14" style="5" customWidth="1"/>
    <col min="11529" max="11529" width="10.85546875" style="5" customWidth="1"/>
    <col min="11530" max="11530" width="12.85546875" style="5" customWidth="1"/>
    <col min="11531" max="11776" width="11.42578125" style="5"/>
    <col min="11777" max="11777" width="9.5703125" style="5" customWidth="1"/>
    <col min="11778" max="11778" width="12.5703125" style="5" bestFit="1" customWidth="1"/>
    <col min="11779" max="11779" width="13.85546875" style="5" customWidth="1"/>
    <col min="11780" max="11780" width="19.7109375" style="5" customWidth="1"/>
    <col min="11781" max="11782" width="18.42578125" style="5" customWidth="1"/>
    <col min="11783" max="11783" width="17" style="5" customWidth="1"/>
    <col min="11784" max="11784" width="14" style="5" customWidth="1"/>
    <col min="11785" max="11785" width="10.85546875" style="5" customWidth="1"/>
    <col min="11786" max="11786" width="12.85546875" style="5" customWidth="1"/>
    <col min="11787" max="12032" width="11.42578125" style="5"/>
    <col min="12033" max="12033" width="9.5703125" style="5" customWidth="1"/>
    <col min="12034" max="12034" width="12.5703125" style="5" bestFit="1" customWidth="1"/>
    <col min="12035" max="12035" width="13.85546875" style="5" customWidth="1"/>
    <col min="12036" max="12036" width="19.7109375" style="5" customWidth="1"/>
    <col min="12037" max="12038" width="18.42578125" style="5" customWidth="1"/>
    <col min="12039" max="12039" width="17" style="5" customWidth="1"/>
    <col min="12040" max="12040" width="14" style="5" customWidth="1"/>
    <col min="12041" max="12041" width="10.85546875" style="5" customWidth="1"/>
    <col min="12042" max="12042" width="12.85546875" style="5" customWidth="1"/>
    <col min="12043" max="12288" width="11.42578125" style="5"/>
    <col min="12289" max="12289" width="9.5703125" style="5" customWidth="1"/>
    <col min="12290" max="12290" width="12.5703125" style="5" bestFit="1" customWidth="1"/>
    <col min="12291" max="12291" width="13.85546875" style="5" customWidth="1"/>
    <col min="12292" max="12292" width="19.7109375" style="5" customWidth="1"/>
    <col min="12293" max="12294" width="18.42578125" style="5" customWidth="1"/>
    <col min="12295" max="12295" width="17" style="5" customWidth="1"/>
    <col min="12296" max="12296" width="14" style="5" customWidth="1"/>
    <col min="12297" max="12297" width="10.85546875" style="5" customWidth="1"/>
    <col min="12298" max="12298" width="12.85546875" style="5" customWidth="1"/>
    <col min="12299" max="12544" width="11.42578125" style="5"/>
    <col min="12545" max="12545" width="9.5703125" style="5" customWidth="1"/>
    <col min="12546" max="12546" width="12.5703125" style="5" bestFit="1" customWidth="1"/>
    <col min="12547" max="12547" width="13.85546875" style="5" customWidth="1"/>
    <col min="12548" max="12548" width="19.7109375" style="5" customWidth="1"/>
    <col min="12549" max="12550" width="18.42578125" style="5" customWidth="1"/>
    <col min="12551" max="12551" width="17" style="5" customWidth="1"/>
    <col min="12552" max="12552" width="14" style="5" customWidth="1"/>
    <col min="12553" max="12553" width="10.85546875" style="5" customWidth="1"/>
    <col min="12554" max="12554" width="12.85546875" style="5" customWidth="1"/>
    <col min="12555" max="12800" width="11.42578125" style="5"/>
    <col min="12801" max="12801" width="9.5703125" style="5" customWidth="1"/>
    <col min="12802" max="12802" width="12.5703125" style="5" bestFit="1" customWidth="1"/>
    <col min="12803" max="12803" width="13.85546875" style="5" customWidth="1"/>
    <col min="12804" max="12804" width="19.7109375" style="5" customWidth="1"/>
    <col min="12805" max="12806" width="18.42578125" style="5" customWidth="1"/>
    <col min="12807" max="12807" width="17" style="5" customWidth="1"/>
    <col min="12808" max="12808" width="14" style="5" customWidth="1"/>
    <col min="12809" max="12809" width="10.85546875" style="5" customWidth="1"/>
    <col min="12810" max="12810" width="12.85546875" style="5" customWidth="1"/>
    <col min="12811" max="13056" width="11.42578125" style="5"/>
    <col min="13057" max="13057" width="9.5703125" style="5" customWidth="1"/>
    <col min="13058" max="13058" width="12.5703125" style="5" bestFit="1" customWidth="1"/>
    <col min="13059" max="13059" width="13.85546875" style="5" customWidth="1"/>
    <col min="13060" max="13060" width="19.7109375" style="5" customWidth="1"/>
    <col min="13061" max="13062" width="18.42578125" style="5" customWidth="1"/>
    <col min="13063" max="13063" width="17" style="5" customWidth="1"/>
    <col min="13064" max="13064" width="14" style="5" customWidth="1"/>
    <col min="13065" max="13065" width="10.85546875" style="5" customWidth="1"/>
    <col min="13066" max="13066" width="12.85546875" style="5" customWidth="1"/>
    <col min="13067" max="13312" width="11.42578125" style="5"/>
    <col min="13313" max="13313" width="9.5703125" style="5" customWidth="1"/>
    <col min="13314" max="13314" width="12.5703125" style="5" bestFit="1" customWidth="1"/>
    <col min="13315" max="13315" width="13.85546875" style="5" customWidth="1"/>
    <col min="13316" max="13316" width="19.7109375" style="5" customWidth="1"/>
    <col min="13317" max="13318" width="18.42578125" style="5" customWidth="1"/>
    <col min="13319" max="13319" width="17" style="5" customWidth="1"/>
    <col min="13320" max="13320" width="14" style="5" customWidth="1"/>
    <col min="13321" max="13321" width="10.85546875" style="5" customWidth="1"/>
    <col min="13322" max="13322" width="12.85546875" style="5" customWidth="1"/>
    <col min="13323" max="13568" width="11.42578125" style="5"/>
    <col min="13569" max="13569" width="9.5703125" style="5" customWidth="1"/>
    <col min="13570" max="13570" width="12.5703125" style="5" bestFit="1" customWidth="1"/>
    <col min="13571" max="13571" width="13.85546875" style="5" customWidth="1"/>
    <col min="13572" max="13572" width="19.7109375" style="5" customWidth="1"/>
    <col min="13573" max="13574" width="18.42578125" style="5" customWidth="1"/>
    <col min="13575" max="13575" width="17" style="5" customWidth="1"/>
    <col min="13576" max="13576" width="14" style="5" customWidth="1"/>
    <col min="13577" max="13577" width="10.85546875" style="5" customWidth="1"/>
    <col min="13578" max="13578" width="12.85546875" style="5" customWidth="1"/>
    <col min="13579" max="13824" width="11.42578125" style="5"/>
    <col min="13825" max="13825" width="9.5703125" style="5" customWidth="1"/>
    <col min="13826" max="13826" width="12.5703125" style="5" bestFit="1" customWidth="1"/>
    <col min="13827" max="13827" width="13.85546875" style="5" customWidth="1"/>
    <col min="13828" max="13828" width="19.7109375" style="5" customWidth="1"/>
    <col min="13829" max="13830" width="18.42578125" style="5" customWidth="1"/>
    <col min="13831" max="13831" width="17" style="5" customWidth="1"/>
    <col min="13832" max="13832" width="14" style="5" customWidth="1"/>
    <col min="13833" max="13833" width="10.85546875" style="5" customWidth="1"/>
    <col min="13834" max="13834" width="12.85546875" style="5" customWidth="1"/>
    <col min="13835" max="14080" width="11.42578125" style="5"/>
    <col min="14081" max="14081" width="9.5703125" style="5" customWidth="1"/>
    <col min="14082" max="14082" width="12.5703125" style="5" bestFit="1" customWidth="1"/>
    <col min="14083" max="14083" width="13.85546875" style="5" customWidth="1"/>
    <col min="14084" max="14084" width="19.7109375" style="5" customWidth="1"/>
    <col min="14085" max="14086" width="18.42578125" style="5" customWidth="1"/>
    <col min="14087" max="14087" width="17" style="5" customWidth="1"/>
    <col min="14088" max="14088" width="14" style="5" customWidth="1"/>
    <col min="14089" max="14089" width="10.85546875" style="5" customWidth="1"/>
    <col min="14090" max="14090" width="12.85546875" style="5" customWidth="1"/>
    <col min="14091" max="14336" width="11.42578125" style="5"/>
    <col min="14337" max="14337" width="9.5703125" style="5" customWidth="1"/>
    <col min="14338" max="14338" width="12.5703125" style="5" bestFit="1" customWidth="1"/>
    <col min="14339" max="14339" width="13.85546875" style="5" customWidth="1"/>
    <col min="14340" max="14340" width="19.7109375" style="5" customWidth="1"/>
    <col min="14341" max="14342" width="18.42578125" style="5" customWidth="1"/>
    <col min="14343" max="14343" width="17" style="5" customWidth="1"/>
    <col min="14344" max="14344" width="14" style="5" customWidth="1"/>
    <col min="14345" max="14345" width="10.85546875" style="5" customWidth="1"/>
    <col min="14346" max="14346" width="12.85546875" style="5" customWidth="1"/>
    <col min="14347" max="14592" width="11.42578125" style="5"/>
    <col min="14593" max="14593" width="9.5703125" style="5" customWidth="1"/>
    <col min="14594" max="14594" width="12.5703125" style="5" bestFit="1" customWidth="1"/>
    <col min="14595" max="14595" width="13.85546875" style="5" customWidth="1"/>
    <col min="14596" max="14596" width="19.7109375" style="5" customWidth="1"/>
    <col min="14597" max="14598" width="18.42578125" style="5" customWidth="1"/>
    <col min="14599" max="14599" width="17" style="5" customWidth="1"/>
    <col min="14600" max="14600" width="14" style="5" customWidth="1"/>
    <col min="14601" max="14601" width="10.85546875" style="5" customWidth="1"/>
    <col min="14602" max="14602" width="12.85546875" style="5" customWidth="1"/>
    <col min="14603" max="14848" width="11.42578125" style="5"/>
    <col min="14849" max="14849" width="9.5703125" style="5" customWidth="1"/>
    <col min="14850" max="14850" width="12.5703125" style="5" bestFit="1" customWidth="1"/>
    <col min="14851" max="14851" width="13.85546875" style="5" customWidth="1"/>
    <col min="14852" max="14852" width="19.7109375" style="5" customWidth="1"/>
    <col min="14853" max="14854" width="18.42578125" style="5" customWidth="1"/>
    <col min="14855" max="14855" width="17" style="5" customWidth="1"/>
    <col min="14856" max="14856" width="14" style="5" customWidth="1"/>
    <col min="14857" max="14857" width="10.85546875" style="5" customWidth="1"/>
    <col min="14858" max="14858" width="12.85546875" style="5" customWidth="1"/>
    <col min="14859" max="15104" width="11.42578125" style="5"/>
    <col min="15105" max="15105" width="9.5703125" style="5" customWidth="1"/>
    <col min="15106" max="15106" width="12.5703125" style="5" bestFit="1" customWidth="1"/>
    <col min="15107" max="15107" width="13.85546875" style="5" customWidth="1"/>
    <col min="15108" max="15108" width="19.7109375" style="5" customWidth="1"/>
    <col min="15109" max="15110" width="18.42578125" style="5" customWidth="1"/>
    <col min="15111" max="15111" width="17" style="5" customWidth="1"/>
    <col min="15112" max="15112" width="14" style="5" customWidth="1"/>
    <col min="15113" max="15113" width="10.85546875" style="5" customWidth="1"/>
    <col min="15114" max="15114" width="12.85546875" style="5" customWidth="1"/>
    <col min="15115" max="15360" width="11.42578125" style="5"/>
    <col min="15361" max="15361" width="9.5703125" style="5" customWidth="1"/>
    <col min="15362" max="15362" width="12.5703125" style="5" bestFit="1" customWidth="1"/>
    <col min="15363" max="15363" width="13.85546875" style="5" customWidth="1"/>
    <col min="15364" max="15364" width="19.7109375" style="5" customWidth="1"/>
    <col min="15365" max="15366" width="18.42578125" style="5" customWidth="1"/>
    <col min="15367" max="15367" width="17" style="5" customWidth="1"/>
    <col min="15368" max="15368" width="14" style="5" customWidth="1"/>
    <col min="15369" max="15369" width="10.85546875" style="5" customWidth="1"/>
    <col min="15370" max="15370" width="12.85546875" style="5" customWidth="1"/>
    <col min="15371" max="15616" width="11.42578125" style="5"/>
    <col min="15617" max="15617" width="9.5703125" style="5" customWidth="1"/>
    <col min="15618" max="15618" width="12.5703125" style="5" bestFit="1" customWidth="1"/>
    <col min="15619" max="15619" width="13.85546875" style="5" customWidth="1"/>
    <col min="15620" max="15620" width="19.7109375" style="5" customWidth="1"/>
    <col min="15621" max="15622" width="18.42578125" style="5" customWidth="1"/>
    <col min="15623" max="15623" width="17" style="5" customWidth="1"/>
    <col min="15624" max="15624" width="14" style="5" customWidth="1"/>
    <col min="15625" max="15625" width="10.85546875" style="5" customWidth="1"/>
    <col min="15626" max="15626" width="12.85546875" style="5" customWidth="1"/>
    <col min="15627" max="15872" width="11.42578125" style="5"/>
    <col min="15873" max="15873" width="9.5703125" style="5" customWidth="1"/>
    <col min="15874" max="15874" width="12.5703125" style="5" bestFit="1" customWidth="1"/>
    <col min="15875" max="15875" width="13.85546875" style="5" customWidth="1"/>
    <col min="15876" max="15876" width="19.7109375" style="5" customWidth="1"/>
    <col min="15877" max="15878" width="18.42578125" style="5" customWidth="1"/>
    <col min="15879" max="15879" width="17" style="5" customWidth="1"/>
    <col min="15880" max="15880" width="14" style="5" customWidth="1"/>
    <col min="15881" max="15881" width="10.85546875" style="5" customWidth="1"/>
    <col min="15882" max="15882" width="12.85546875" style="5" customWidth="1"/>
    <col min="15883" max="16128" width="11.42578125" style="5"/>
    <col min="16129" max="16129" width="9.5703125" style="5" customWidth="1"/>
    <col min="16130" max="16130" width="12.5703125" style="5" bestFit="1" customWidth="1"/>
    <col min="16131" max="16131" width="13.85546875" style="5" customWidth="1"/>
    <col min="16132" max="16132" width="19.7109375" style="5" customWidth="1"/>
    <col min="16133" max="16134" width="18.42578125" style="5" customWidth="1"/>
    <col min="16135" max="16135" width="17" style="5" customWidth="1"/>
    <col min="16136" max="16136" width="14" style="5" customWidth="1"/>
    <col min="16137" max="16137" width="10.85546875" style="5" customWidth="1"/>
    <col min="16138" max="16138" width="12.85546875" style="5" customWidth="1"/>
    <col min="16139" max="16384" width="11.42578125" style="5"/>
  </cols>
  <sheetData>
    <row r="1" spans="1:10" ht="33.75" customHeight="1" thickBot="1" x14ac:dyDescent="0.3">
      <c r="A1" s="214" t="s">
        <v>124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0" ht="15.75" thickBot="1" x14ac:dyDescent="0.3">
      <c r="A2" s="217" t="s">
        <v>10</v>
      </c>
      <c r="B2" s="218"/>
      <c r="C2" s="218"/>
      <c r="D2" s="218"/>
      <c r="E2" s="218"/>
      <c r="F2" s="218"/>
      <c r="G2" s="218"/>
      <c r="H2" s="218"/>
      <c r="I2" s="218"/>
      <c r="J2" s="219"/>
    </row>
    <row r="3" spans="1:10" ht="15.75" thickBot="1" x14ac:dyDescent="0.3">
      <c r="A3" s="6"/>
      <c r="B3" s="7"/>
      <c r="C3" s="8"/>
      <c r="D3" s="8"/>
      <c r="E3" s="7"/>
      <c r="F3" s="7"/>
      <c r="G3" s="7"/>
      <c r="H3" s="9"/>
      <c r="I3" s="8"/>
      <c r="J3" s="10"/>
    </row>
    <row r="4" spans="1:10" s="16" customFormat="1" ht="33.75" customHeight="1" thickBot="1" x14ac:dyDescent="0.25">
      <c r="A4" s="11" t="s">
        <v>11</v>
      </c>
      <c r="B4" s="12" t="s">
        <v>12</v>
      </c>
      <c r="C4" s="12" t="s">
        <v>13</v>
      </c>
      <c r="D4" s="12" t="s">
        <v>14</v>
      </c>
      <c r="E4" s="13" t="s">
        <v>15</v>
      </c>
      <c r="F4" s="12" t="s">
        <v>16</v>
      </c>
      <c r="G4" s="13" t="s">
        <v>17</v>
      </c>
      <c r="H4" s="13" t="s">
        <v>18</v>
      </c>
      <c r="I4" s="14" t="s">
        <v>19</v>
      </c>
      <c r="J4" s="15" t="s">
        <v>20</v>
      </c>
    </row>
    <row r="5" spans="1:10" s="16" customFormat="1" ht="26.25" customHeight="1" thickBot="1" x14ac:dyDescent="0.3">
      <c r="A5" s="17" t="s">
        <v>21</v>
      </c>
      <c r="B5" s="18" t="s">
        <v>22</v>
      </c>
      <c r="C5" s="12" t="s">
        <v>23</v>
      </c>
      <c r="D5" s="13" t="s">
        <v>24</v>
      </c>
      <c r="E5" s="19" t="s">
        <v>25</v>
      </c>
      <c r="F5" s="19" t="s">
        <v>26</v>
      </c>
      <c r="G5" s="20" t="e">
        <f>+grupoiii!#REF!</f>
        <v>#REF!</v>
      </c>
      <c r="H5" s="12">
        <v>34</v>
      </c>
      <c r="I5" s="21">
        <f>+grupoiii!E6</f>
        <v>7650</v>
      </c>
      <c r="J5" s="22" t="e">
        <f>I5*H5+G5</f>
        <v>#REF!</v>
      </c>
    </row>
    <row r="6" spans="1:10" ht="15.75" thickBot="1" x14ac:dyDescent="0.3">
      <c r="A6" s="23"/>
      <c r="B6" s="24"/>
      <c r="C6" s="25"/>
      <c r="D6" s="25"/>
      <c r="E6" s="24"/>
      <c r="F6" s="24"/>
      <c r="G6" s="24"/>
      <c r="H6" s="26"/>
      <c r="I6" s="25"/>
      <c r="J6" s="27"/>
    </row>
    <row r="7" spans="1:10" ht="15.75" thickBot="1" x14ac:dyDescent="0.3">
      <c r="A7" s="28"/>
      <c r="B7" s="7"/>
      <c r="C7" s="8"/>
      <c r="D7" s="8"/>
      <c r="E7" s="7"/>
      <c r="F7" s="7"/>
      <c r="G7" s="7"/>
      <c r="H7" s="9"/>
      <c r="I7" s="8"/>
      <c r="J7" s="29"/>
    </row>
    <row r="8" spans="1:10" ht="15.75" thickBot="1" x14ac:dyDescent="0.3">
      <c r="A8" s="220" t="s">
        <v>27</v>
      </c>
      <c r="B8" s="215"/>
      <c r="C8" s="215"/>
      <c r="D8" s="215"/>
      <c r="E8" s="215"/>
      <c r="F8" s="215"/>
      <c r="G8" s="215"/>
      <c r="H8" s="215"/>
      <c r="I8" s="215"/>
      <c r="J8" s="216"/>
    </row>
    <row r="9" spans="1:10" ht="15.75" thickBot="1" x14ac:dyDescent="0.3">
      <c r="A9" s="217" t="s">
        <v>28</v>
      </c>
      <c r="B9" s="218"/>
      <c r="C9" s="218"/>
      <c r="D9" s="218"/>
      <c r="E9" s="218"/>
      <c r="F9" s="218"/>
      <c r="G9" s="218"/>
      <c r="H9" s="218"/>
      <c r="I9" s="218"/>
      <c r="J9" s="219"/>
    </row>
    <row r="10" spans="1:10" ht="15.75" thickBot="1" x14ac:dyDescent="0.3">
      <c r="A10" s="6"/>
      <c r="B10" s="7"/>
      <c r="C10" s="8"/>
      <c r="D10" s="8"/>
      <c r="E10" s="7"/>
      <c r="F10" s="7"/>
      <c r="G10" s="7"/>
      <c r="H10" s="9"/>
      <c r="I10" s="8"/>
      <c r="J10" s="10"/>
    </row>
    <row r="11" spans="1:10" ht="23.25" thickBot="1" x14ac:dyDescent="0.3">
      <c r="A11" s="11" t="s">
        <v>11</v>
      </c>
      <c r="B11" s="12" t="s">
        <v>12</v>
      </c>
      <c r="C11" s="12" t="s">
        <v>13</v>
      </c>
      <c r="D11" s="12" t="s">
        <v>29</v>
      </c>
      <c r="E11" s="13" t="s">
        <v>15</v>
      </c>
      <c r="F11" s="12" t="s">
        <v>16</v>
      </c>
      <c r="G11" s="221" t="s">
        <v>30</v>
      </c>
      <c r="H11" s="222"/>
      <c r="I11" s="222"/>
      <c r="J11" s="223"/>
    </row>
    <row r="12" spans="1:10" ht="25.5" customHeight="1" thickBot="1" x14ac:dyDescent="0.3">
      <c r="A12" s="17"/>
      <c r="B12" s="18"/>
      <c r="C12" s="12"/>
      <c r="D12" s="13"/>
      <c r="E12" s="19"/>
      <c r="F12" s="30"/>
      <c r="G12" s="224"/>
      <c r="H12" s="225"/>
      <c r="I12" s="225"/>
      <c r="J12" s="226"/>
    </row>
    <row r="13" spans="1:10" x14ac:dyDescent="0.25">
      <c r="A13" s="6"/>
      <c r="B13" s="7"/>
      <c r="C13" s="8"/>
      <c r="D13" s="8"/>
      <c r="E13" s="7"/>
      <c r="F13" s="7"/>
      <c r="G13" s="7"/>
      <c r="H13" s="9"/>
      <c r="I13" s="8"/>
      <c r="J13" s="10"/>
    </row>
    <row r="14" spans="1:10" ht="15.75" thickBot="1" x14ac:dyDescent="0.3">
      <c r="A14" s="212" t="s">
        <v>31</v>
      </c>
      <c r="B14" s="213"/>
      <c r="C14" s="31"/>
      <c r="D14" s="25"/>
      <c r="E14" s="24"/>
      <c r="F14" s="24"/>
      <c r="G14" s="7"/>
      <c r="H14" s="9"/>
      <c r="I14" s="8"/>
      <c r="J14" s="10"/>
    </row>
    <row r="15" spans="1:10" x14ac:dyDescent="0.25">
      <c r="A15" s="32"/>
      <c r="B15" s="33"/>
      <c r="C15" s="33"/>
      <c r="D15" s="8"/>
      <c r="E15" s="7"/>
      <c r="F15" s="7"/>
      <c r="G15" s="7"/>
      <c r="H15" s="9"/>
      <c r="I15" s="8"/>
      <c r="J15" s="10"/>
    </row>
    <row r="16" spans="1:10" ht="15.75" thickBot="1" x14ac:dyDescent="0.3">
      <c r="A16" s="212" t="s">
        <v>32</v>
      </c>
      <c r="B16" s="213"/>
      <c r="C16" s="213"/>
      <c r="D16" s="25"/>
      <c r="E16" s="24"/>
      <c r="F16" s="24"/>
      <c r="G16" s="7"/>
      <c r="H16" s="9"/>
      <c r="I16" s="8"/>
      <c r="J16" s="10"/>
    </row>
    <row r="17" spans="1:10" ht="15.75" thickBot="1" x14ac:dyDescent="0.3">
      <c r="A17" s="23"/>
      <c r="B17" s="24"/>
      <c r="C17" s="25"/>
      <c r="D17" s="25"/>
      <c r="E17" s="24"/>
      <c r="F17" s="24"/>
      <c r="G17" s="24"/>
      <c r="H17" s="26"/>
      <c r="I17" s="25"/>
      <c r="J17" s="27"/>
    </row>
  </sheetData>
  <mergeCells count="8">
    <mergeCell ref="A14:B14"/>
    <mergeCell ref="A16:C16"/>
    <mergeCell ref="A1:J1"/>
    <mergeCell ref="A2:J2"/>
    <mergeCell ref="A8:J8"/>
    <mergeCell ref="A9:J9"/>
    <mergeCell ref="G11:J11"/>
    <mergeCell ref="G12:J12"/>
  </mergeCells>
  <printOptions horizontalCentered="1"/>
  <pageMargins left="0.59055118110236227" right="0.70866141732283472" top="0.39370078740157483" bottom="0" header="0.51181102362204722" footer="0.51181102362204722"/>
  <pageSetup scale="83" firstPageNumber="0" fitToWidth="0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1b2e98c-f132-4b7b-8b4c-a2658ee8e3fc" xsi:nil="true"/>
    <lcf76f155ced4ddcb4097134ff3c332f xmlns="b56043fa-1ec0-4318-ae76-7b7a4bc77bb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B9398C2BFD0449814E6991462B0875" ma:contentTypeVersion="8" ma:contentTypeDescription="Crear nuevo documento." ma:contentTypeScope="" ma:versionID="6e765fed96ef8f74fb79016f96b81223">
  <xsd:schema xmlns:xsd="http://www.w3.org/2001/XMLSchema" xmlns:xs="http://www.w3.org/2001/XMLSchema" xmlns:p="http://schemas.microsoft.com/office/2006/metadata/properties" xmlns:ns2="b56043fa-1ec0-4318-ae76-7b7a4bc77bb9" xmlns:ns3="41b2e98c-f132-4b7b-8b4c-a2658ee8e3fc" targetNamespace="http://schemas.microsoft.com/office/2006/metadata/properties" ma:root="true" ma:fieldsID="03d3f439f38f99f8fa06fb6ad138acf6" ns2:_="" ns3:_="">
    <xsd:import namespace="b56043fa-1ec0-4318-ae76-7b7a4bc77bb9"/>
    <xsd:import namespace="41b2e98c-f132-4b7b-8b4c-a2658ee8e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043fa-1ec0-4318-ae76-7b7a4bc77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6675e57-f65b-4b09-88c7-cce1bf34eb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2e98c-f132-4b7b-8b4c-a2658ee8e3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5b4c909-3b1d-4b71-a399-49cd7f87e579}" ma:internalName="TaxCatchAll" ma:showField="CatchAllData" ma:web="41b2e98c-f132-4b7b-8b4c-a2658ee8e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5497A5-934E-41D8-9C32-9611F98144D9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ee9e5ef3-1d7f-4a13-b07d-5eff1369b280"/>
    <ds:schemaRef ds:uri="http://schemas.microsoft.com/office/2006/metadata/properties"/>
    <ds:schemaRef ds:uri="http://purl.org/dc/elements/1.1/"/>
    <ds:schemaRef ds:uri="41b2e98c-f132-4b7b-8b4c-a2658ee8e3fc"/>
    <ds:schemaRef ds:uri="b56043fa-1ec0-4318-ae76-7b7a4bc77bb9"/>
  </ds:schemaRefs>
</ds:datastoreItem>
</file>

<file path=customXml/itemProps2.xml><?xml version="1.0" encoding="utf-8"?>
<ds:datastoreItem xmlns:ds="http://schemas.openxmlformats.org/officeDocument/2006/customXml" ds:itemID="{417FF0F2-2B82-453B-8367-3BAA92C6E3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830F44-7496-4F99-92ED-303D599A9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043fa-1ec0-4318-ae76-7b7a4bc77bb9"/>
    <ds:schemaRef ds:uri="41b2e98c-f132-4b7b-8b4c-a2658ee8e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TABLA 4Y5</vt:lpstr>
      <vt:lpstr>grupo i</vt:lpstr>
      <vt:lpstr>grupoii</vt:lpstr>
      <vt:lpstr>grupoiii</vt:lpstr>
      <vt:lpstr>pres oficial</vt:lpstr>
      <vt:lpstr>formatos</vt:lpstr>
      <vt:lpstr>'grupo i'!Área_de_impresión</vt:lpstr>
      <vt:lpstr>grupoii!Área_de_impresión</vt:lpstr>
      <vt:lpstr>grupoiii!Área_de_impresión</vt:lpstr>
      <vt:lpstr>'pres oficial'!Área_de_impresión</vt:lpstr>
      <vt:lpstr>'TABLA 4Y5'!Área_de_impresión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Janeth Galvis</dc:creator>
  <cp:lastModifiedBy>Juan Camilo Aristizabal</cp:lastModifiedBy>
  <cp:lastPrinted>2022-12-28T16:17:56Z</cp:lastPrinted>
  <dcterms:created xsi:type="dcterms:W3CDTF">2016-01-31T23:02:36Z</dcterms:created>
  <dcterms:modified xsi:type="dcterms:W3CDTF">2023-01-13T19:58:40Z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0x010100B6C8E8B3F9AD1C4F920BCF8BBEB79437</vt:lpwstr>
  </property>
  <property fmtid="{D5CDD505-2E9C-101B-9397-08002B2CF9AE}" pid="3" name="MediaServiceImageTags">
    <vt:lpwstr/>
  </property>
</Properties>
</file>