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ontratacion1\Desktop\"/>
    </mc:Choice>
  </mc:AlternateContent>
  <bookViews>
    <workbookView xWindow="0" yWindow="0" windowWidth="11295" windowHeight="8940" firstSheet="1" activeTab="1"/>
  </bookViews>
  <sheets>
    <sheet name="GRUPO TODOS GRUPOS " sheetId="1" r:id="rId1"/>
    <sheet name="GRUPO I  TUBERIA Y ACCES PVC" sheetId="6" r:id="rId2"/>
    <sheet name="GRUPO II TUBERI Y ACCE POLIETIE" sheetId="4" r:id="rId3"/>
    <sheet name="GRUPO III ACCES HD " sheetId="5" r:id="rId4"/>
  </sheets>
  <definedNames>
    <definedName name="_xlnm._FilterDatabase" localSheetId="1" hidden="1">'GRUPO I  TUBERIA Y ACCES PVC'!$A$9:$G$19</definedName>
    <definedName name="_xlnm._FilterDatabase" localSheetId="2" hidden="1">'GRUPO II TUBERI Y ACCE POLIETIE'!#REF!</definedName>
    <definedName name="_xlnm._FilterDatabase" localSheetId="3" hidden="1">'GRUPO III ACCES HD '!$A$8:$G$15</definedName>
    <definedName name="_xlnm._FilterDatabase" localSheetId="0" hidden="1">'GRUPO TODOS GRUPOS '!$A$6:$G$21</definedName>
    <definedName name="_xlnm.Print_Area" localSheetId="1">'GRUPO I  TUBERIA Y ACCES PVC'!$A$1:$G$343</definedName>
    <definedName name="_xlnm.Print_Area" localSheetId="2">'GRUPO II TUBERI Y ACCE POLIETIE'!$A$1:$H$32</definedName>
    <definedName name="_xlnm.Print_Area" localSheetId="3">'GRUPO III ACCES HD '!$A$1:$G$153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5" l="1"/>
  <c r="G148" i="5"/>
  <c r="G146" i="5"/>
  <c r="G139" i="5"/>
  <c r="G138" i="5"/>
  <c r="G131" i="5"/>
  <c r="G130" i="5"/>
  <c r="G122" i="5"/>
  <c r="G116" i="5"/>
  <c r="G117" i="5"/>
  <c r="G115" i="5"/>
  <c r="G103" i="5"/>
  <c r="G104" i="5"/>
  <c r="G105" i="5"/>
  <c r="G106" i="5"/>
  <c r="G107" i="5"/>
  <c r="G102" i="5"/>
  <c r="G82" i="5"/>
  <c r="G73" i="5"/>
  <c r="G74" i="5"/>
  <c r="G72" i="5"/>
  <c r="G67" i="5"/>
  <c r="G66" i="5"/>
  <c r="G47" i="5"/>
  <c r="G48" i="5"/>
  <c r="G49" i="5"/>
  <c r="G50" i="5"/>
  <c r="G51" i="5"/>
  <c r="G52" i="5"/>
  <c r="G46" i="5"/>
  <c r="G35" i="5"/>
  <c r="G36" i="5"/>
  <c r="G37" i="5"/>
  <c r="G38" i="5"/>
  <c r="G39" i="5"/>
  <c r="G34" i="5"/>
  <c r="G22" i="5"/>
  <c r="G23" i="5"/>
  <c r="G24" i="5"/>
  <c r="G25" i="5"/>
  <c r="G26" i="5"/>
  <c r="G21" i="5"/>
  <c r="G11" i="5"/>
  <c r="G12" i="5"/>
  <c r="G13" i="5"/>
  <c r="G14" i="5"/>
  <c r="G10" i="5"/>
  <c r="G28" i="4"/>
  <c r="G23" i="4"/>
  <c r="G11" i="4"/>
  <c r="G12" i="4"/>
  <c r="G13" i="4"/>
  <c r="G14" i="4"/>
  <c r="G15" i="4"/>
  <c r="G16" i="4"/>
  <c r="G10" i="4"/>
  <c r="G321" i="6"/>
  <c r="G322" i="6"/>
  <c r="G323" i="6"/>
  <c r="G324" i="6"/>
  <c r="G320" i="6"/>
  <c r="G316" i="6"/>
  <c r="G307" i="6"/>
  <c r="G308" i="6"/>
  <c r="G309" i="6"/>
  <c r="G306" i="6"/>
  <c r="G298" i="6"/>
  <c r="G299" i="6"/>
  <c r="G300" i="6"/>
  <c r="G301" i="6"/>
  <c r="G290" i="6"/>
  <c r="G291" i="6"/>
  <c r="G292" i="6"/>
  <c r="G293" i="6"/>
  <c r="G289" i="6"/>
  <c r="G279" i="6"/>
  <c r="G280" i="6"/>
  <c r="G281" i="6"/>
  <c r="G282" i="6"/>
  <c r="G278" i="6"/>
  <c r="G271" i="6"/>
  <c r="G272" i="6"/>
  <c r="G273" i="6"/>
  <c r="G270" i="6"/>
  <c r="G263" i="6"/>
  <c r="G256" i="6"/>
  <c r="G257" i="6"/>
  <c r="G258" i="6"/>
  <c r="G255" i="6"/>
  <c r="G248" i="6"/>
  <c r="G249" i="6"/>
  <c r="G250" i="6"/>
  <c r="G247" i="6"/>
  <c r="G240" i="6"/>
  <c r="G235" i="6"/>
  <c r="G210" i="6"/>
  <c r="G209" i="6"/>
  <c r="G192" i="6"/>
  <c r="G193" i="6"/>
  <c r="G194" i="6"/>
  <c r="G195" i="6"/>
  <c r="G196" i="6"/>
  <c r="G197" i="6"/>
  <c r="G198" i="6"/>
  <c r="G199" i="6"/>
  <c r="G200" i="6"/>
  <c r="G201" i="6"/>
  <c r="G191" i="6"/>
  <c r="G151" i="6"/>
  <c r="G152" i="6"/>
  <c r="G153" i="6"/>
  <c r="G154" i="6"/>
  <c r="G155" i="6"/>
  <c r="G156" i="6"/>
  <c r="G157" i="6"/>
  <c r="G150" i="6"/>
  <c r="G140" i="6"/>
  <c r="G141" i="6"/>
  <c r="G142" i="6"/>
  <c r="G139" i="6"/>
  <c r="G132" i="6"/>
  <c r="G133" i="6"/>
  <c r="G134" i="6"/>
  <c r="G131" i="6"/>
  <c r="G124" i="6"/>
  <c r="G125" i="6"/>
  <c r="G126" i="6"/>
  <c r="G123" i="6"/>
  <c r="G85" i="6"/>
  <c r="G84" i="6"/>
  <c r="G68" i="6"/>
  <c r="G69" i="6"/>
  <c r="G70" i="6"/>
  <c r="G71" i="6"/>
  <c r="G72" i="6"/>
  <c r="G73" i="6"/>
  <c r="G74" i="6"/>
  <c r="G75" i="6"/>
  <c r="G76" i="6"/>
  <c r="G77" i="6"/>
  <c r="G78" i="6"/>
  <c r="G67" i="6"/>
  <c r="G58" i="6"/>
  <c r="G59" i="6"/>
  <c r="G57" i="6"/>
  <c r="G50" i="6"/>
  <c r="G51" i="6"/>
  <c r="G52" i="6"/>
  <c r="G49" i="6"/>
  <c r="G39" i="6"/>
  <c r="G40" i="6"/>
  <c r="G41" i="6"/>
  <c r="G38" i="6"/>
  <c r="G26" i="6"/>
  <c r="G27" i="6"/>
  <c r="G28" i="6"/>
  <c r="G29" i="6"/>
  <c r="G30" i="6"/>
  <c r="G25" i="6"/>
  <c r="G18" i="6"/>
  <c r="G11" i="6"/>
  <c r="G12" i="6"/>
  <c r="G13" i="6"/>
  <c r="G10" i="6"/>
  <c r="G335" i="6"/>
  <c r="G336" i="6"/>
  <c r="G337" i="6"/>
  <c r="G331" i="6"/>
  <c r="G332" i="6"/>
  <c r="G333" i="6"/>
  <c r="G231" i="6"/>
  <c r="A23" i="5" l="1"/>
  <c r="A24" i="5" s="1"/>
  <c r="A25" i="5" s="1"/>
  <c r="A26" i="5" s="1"/>
  <c r="K27" i="4"/>
  <c r="A68" i="6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C316" i="6" l="1"/>
  <c r="C231" i="1" l="1"/>
  <c r="C230" i="1"/>
  <c r="C229" i="1"/>
  <c r="C228" i="1"/>
  <c r="C227" i="1"/>
  <c r="C225" i="1"/>
  <c r="C27" i="1"/>
  <c r="C26" i="1"/>
  <c r="C224" i="1"/>
  <c r="C223" i="1"/>
  <c r="C222" i="1"/>
  <c r="C221" i="1"/>
  <c r="G202" i="6" l="1"/>
  <c r="G231" i="1"/>
  <c r="G230" i="1"/>
  <c r="G229" i="1"/>
  <c r="G228" i="1"/>
  <c r="G227" i="1"/>
  <c r="G226" i="1"/>
  <c r="G225" i="1"/>
  <c r="G224" i="1"/>
  <c r="G223" i="1"/>
  <c r="G222" i="1"/>
  <c r="G221" i="1" l="1"/>
  <c r="G232" i="1" s="1"/>
  <c r="G400" i="1" l="1"/>
  <c r="J232" i="1"/>
  <c r="M232" i="1" s="1"/>
  <c r="I232" i="1"/>
  <c r="F150" i="6" l="1"/>
  <c r="F216" i="6"/>
  <c r="A336" i="6" l="1"/>
  <c r="G334" i="6"/>
  <c r="A334" i="6"/>
  <c r="G149" i="5" l="1"/>
  <c r="I148" i="5" s="1"/>
  <c r="G338" i="6"/>
  <c r="J393" i="1" s="1"/>
  <c r="C324" i="1"/>
  <c r="G383" i="1"/>
  <c r="G384" i="1"/>
  <c r="G385" i="1"/>
  <c r="G386" i="1"/>
  <c r="G387" i="1"/>
  <c r="G388" i="1"/>
  <c r="G389" i="1"/>
  <c r="G390" i="1"/>
  <c r="G391" i="1"/>
  <c r="G392" i="1"/>
  <c r="A388" i="1"/>
  <c r="A386" i="1"/>
  <c r="L393" i="1" l="1"/>
  <c r="M393" i="1" s="1"/>
  <c r="I338" i="6"/>
  <c r="G393" i="1"/>
  <c r="I393" i="1"/>
  <c r="C373" i="1"/>
  <c r="C383" i="1" s="1"/>
  <c r="C372" i="1"/>
  <c r="C389" i="1" s="1"/>
  <c r="C371" i="1"/>
  <c r="C370" i="1"/>
  <c r="C385" i="1" s="1"/>
  <c r="G300" i="1"/>
  <c r="G301" i="1"/>
  <c r="G302" i="1"/>
  <c r="G216" i="1"/>
  <c r="A216" i="1"/>
  <c r="G215" i="1"/>
  <c r="K303" i="1" l="1"/>
  <c r="I121" i="5"/>
  <c r="L303" i="1"/>
  <c r="I23" i="4"/>
  <c r="I263" i="6"/>
  <c r="J303" i="1"/>
  <c r="G303" i="1"/>
  <c r="G217" i="1"/>
  <c r="G30" i="1"/>
  <c r="G29" i="1"/>
  <c r="G28" i="1"/>
  <c r="G27" i="1"/>
  <c r="G26" i="1"/>
  <c r="G25" i="1"/>
  <c r="G365" i="1"/>
  <c r="I374" i="1" s="1"/>
  <c r="M303" i="1" l="1"/>
  <c r="G31" i="1"/>
  <c r="F322" i="6"/>
  <c r="G325" i="6"/>
  <c r="F316" i="6" l="1"/>
  <c r="I325" i="6" l="1"/>
  <c r="J374" i="1"/>
  <c r="M374" i="1" s="1"/>
  <c r="J365" i="1"/>
  <c r="M365" i="1" s="1"/>
  <c r="G186" i="6" l="1"/>
  <c r="G185" i="6"/>
  <c r="G187" i="6" l="1"/>
  <c r="A186" i="6"/>
  <c r="J217" i="1" l="1"/>
  <c r="M217" i="1" s="1"/>
  <c r="J266" i="1"/>
  <c r="M266" i="1" s="1"/>
  <c r="F7" i="1" l="1"/>
  <c r="F10" i="6"/>
  <c r="F27" i="6" s="1"/>
  <c r="G31" i="6" s="1"/>
  <c r="J30" i="1" s="1"/>
  <c r="M30" i="1" s="1"/>
  <c r="J273" i="1" l="1"/>
  <c r="M273" i="1" s="1"/>
  <c r="E248" i="6"/>
  <c r="I240" i="6"/>
  <c r="G222" i="6"/>
  <c r="E221" i="6"/>
  <c r="G221" i="6" s="1"/>
  <c r="G220" i="6"/>
  <c r="G219" i="6"/>
  <c r="G218" i="6"/>
  <c r="G217" i="6"/>
  <c r="G216" i="6"/>
  <c r="G215" i="6"/>
  <c r="G179" i="6"/>
  <c r="E178" i="6"/>
  <c r="G178" i="6" s="1"/>
  <c r="G177" i="6"/>
  <c r="G176" i="6"/>
  <c r="G175" i="6"/>
  <c r="G174" i="6"/>
  <c r="G173" i="6"/>
  <c r="G172" i="6"/>
  <c r="G171" i="6"/>
  <c r="G170" i="6"/>
  <c r="G169" i="6"/>
  <c r="A169" i="6"/>
  <c r="A170" i="6" s="1"/>
  <c r="A171" i="6" s="1"/>
  <c r="A172" i="6" s="1"/>
  <c r="A173" i="6" s="1"/>
  <c r="A174" i="6" s="1"/>
  <c r="A175" i="6" s="1"/>
  <c r="A176" i="6" s="1"/>
  <c r="A177" i="6" s="1"/>
  <c r="G168" i="6"/>
  <c r="G163" i="6"/>
  <c r="G162" i="6"/>
  <c r="G116" i="6"/>
  <c r="G115" i="6"/>
  <c r="G114" i="6"/>
  <c r="G113" i="6"/>
  <c r="G108" i="6"/>
  <c r="G109" i="6" s="1"/>
  <c r="J125" i="1" s="1"/>
  <c r="M125" i="1" s="1"/>
  <c r="G100" i="6"/>
  <c r="E99" i="6"/>
  <c r="G99" i="6" s="1"/>
  <c r="G97" i="6"/>
  <c r="G96" i="6"/>
  <c r="G95" i="6"/>
  <c r="G93" i="6"/>
  <c r="G80" i="6"/>
  <c r="F51" i="6"/>
  <c r="F49" i="6"/>
  <c r="G19" i="6"/>
  <c r="J21" i="1" s="1"/>
  <c r="G16" i="1"/>
  <c r="G17" i="1"/>
  <c r="G18" i="1"/>
  <c r="G19" i="1"/>
  <c r="G20" i="1"/>
  <c r="G95" i="5"/>
  <c r="G94" i="5"/>
  <c r="G93" i="5"/>
  <c r="G92" i="5"/>
  <c r="A93" i="5"/>
  <c r="A94" i="5" s="1"/>
  <c r="A95" i="5" s="1"/>
  <c r="G87" i="5"/>
  <c r="G88" i="5" s="1"/>
  <c r="L190" i="1" s="1"/>
  <c r="G83" i="5"/>
  <c r="G59" i="5"/>
  <c r="F10" i="4"/>
  <c r="G79" i="1"/>
  <c r="G78" i="1"/>
  <c r="G77" i="1"/>
  <c r="G53" i="5" l="1"/>
  <c r="I53" i="5" s="1"/>
  <c r="G27" i="5"/>
  <c r="G132" i="5"/>
  <c r="L326" i="1" s="1"/>
  <c r="L183" i="1"/>
  <c r="G68" i="5"/>
  <c r="L148" i="1" s="1"/>
  <c r="G180" i="6"/>
  <c r="J209" i="1" s="1"/>
  <c r="G259" i="6"/>
  <c r="J295" i="1" s="1"/>
  <c r="G223" i="6"/>
  <c r="G14" i="6"/>
  <c r="G211" i="6"/>
  <c r="G53" i="6"/>
  <c r="J54" i="1" s="1"/>
  <c r="M54" i="1" s="1"/>
  <c r="F94" i="6"/>
  <c r="G94" i="6" s="1"/>
  <c r="G158" i="6"/>
  <c r="J183" i="1" s="1"/>
  <c r="G108" i="5"/>
  <c r="G75" i="5"/>
  <c r="L159" i="1" s="1"/>
  <c r="G140" i="5"/>
  <c r="L357" i="1" s="1"/>
  <c r="G118" i="5"/>
  <c r="G15" i="5"/>
  <c r="L21" i="1" s="1"/>
  <c r="M21" i="1" s="1"/>
  <c r="G40" i="5"/>
  <c r="L85" i="1" s="1"/>
  <c r="G96" i="5"/>
  <c r="I95" i="5" s="1"/>
  <c r="G17" i="4"/>
  <c r="G31" i="4" s="1"/>
  <c r="G127" i="6"/>
  <c r="G135" i="6"/>
  <c r="J159" i="1" s="1"/>
  <c r="G143" i="6"/>
  <c r="G164" i="6"/>
  <c r="J190" i="1" s="1"/>
  <c r="M190" i="1" s="1"/>
  <c r="G302" i="6"/>
  <c r="J347" i="1" s="1"/>
  <c r="M347" i="1" s="1"/>
  <c r="G310" i="6"/>
  <c r="G86" i="6"/>
  <c r="J85" i="1" s="1"/>
  <c r="J72" i="1"/>
  <c r="J269" i="1"/>
  <c r="M269" i="1" s="1"/>
  <c r="G251" i="6"/>
  <c r="G274" i="6"/>
  <c r="G283" i="6"/>
  <c r="J326" i="1" s="1"/>
  <c r="G294" i="6"/>
  <c r="G42" i="6"/>
  <c r="G60" i="6"/>
  <c r="G117" i="6"/>
  <c r="I117" i="6" s="1"/>
  <c r="G60" i="5"/>
  <c r="G98" i="6"/>
  <c r="I131" i="5" l="1"/>
  <c r="I139" i="5"/>
  <c r="G101" i="6"/>
  <c r="I101" i="6" s="1"/>
  <c r="I202" i="6"/>
  <c r="I32" i="6"/>
  <c r="M85" i="1"/>
  <c r="I60" i="6"/>
  <c r="J61" i="1"/>
  <c r="M61" i="1" s="1"/>
  <c r="J42" i="1"/>
  <c r="M42" i="1" s="1"/>
  <c r="I42" i="6"/>
  <c r="I86" i="6"/>
  <c r="K118" i="1"/>
  <c r="G345" i="6"/>
  <c r="I15" i="5"/>
  <c r="I283" i="6"/>
  <c r="I259" i="6"/>
  <c r="I310" i="6"/>
  <c r="J260" i="1"/>
  <c r="M260" i="1" s="1"/>
  <c r="I224" i="6"/>
  <c r="J167" i="1"/>
  <c r="M167" i="1" s="1"/>
  <c r="I143" i="6"/>
  <c r="L118" i="1"/>
  <c r="M326" i="1"/>
  <c r="J357" i="1"/>
  <c r="M357" i="1" s="1"/>
  <c r="L295" i="1"/>
  <c r="M295" i="1" s="1"/>
  <c r="I117" i="5"/>
  <c r="M159" i="1"/>
  <c r="I74" i="5"/>
  <c r="L133" i="1"/>
  <c r="I59" i="5"/>
  <c r="L247" i="1"/>
  <c r="I107" i="5"/>
  <c r="L72" i="1"/>
  <c r="M72" i="1" s="1"/>
  <c r="I40" i="5"/>
  <c r="L209" i="1"/>
  <c r="M209" i="1" s="1"/>
  <c r="J148" i="1"/>
  <c r="M148" i="1" s="1"/>
  <c r="J247" i="1"/>
  <c r="J283" i="1"/>
  <c r="M283" i="1" s="1"/>
  <c r="J339" i="1"/>
  <c r="M339" i="1" s="1"/>
  <c r="J315" i="1"/>
  <c r="M315" i="1" s="1"/>
  <c r="J133" i="1"/>
  <c r="M183" i="1"/>
  <c r="J11" i="1"/>
  <c r="M11" i="1" s="1"/>
  <c r="I17" i="4"/>
  <c r="I31" i="4" s="1"/>
  <c r="J100" i="1" l="1"/>
  <c r="M100" i="1" s="1"/>
  <c r="G341" i="6"/>
  <c r="I341" i="6"/>
  <c r="M118" i="1"/>
  <c r="G151" i="5"/>
  <c r="G346" i="6" s="1"/>
  <c r="M133" i="1"/>
  <c r="M247" i="1"/>
  <c r="G356" i="1"/>
  <c r="G355" i="1"/>
  <c r="G354" i="1"/>
  <c r="G353" i="1"/>
  <c r="G352" i="1"/>
  <c r="G351" i="1"/>
  <c r="G346" i="1"/>
  <c r="G345" i="1"/>
  <c r="G344" i="1"/>
  <c r="G343" i="1"/>
  <c r="G338" i="1"/>
  <c r="G337" i="1"/>
  <c r="G336" i="1"/>
  <c r="G335" i="1"/>
  <c r="G334" i="1"/>
  <c r="G325" i="1"/>
  <c r="G324" i="1"/>
  <c r="G323" i="1"/>
  <c r="G322" i="1"/>
  <c r="G321" i="1"/>
  <c r="G320" i="1"/>
  <c r="G319" i="1"/>
  <c r="G314" i="1"/>
  <c r="G313" i="1"/>
  <c r="G312" i="1"/>
  <c r="G311" i="1"/>
  <c r="G294" i="1"/>
  <c r="G293" i="1"/>
  <c r="G292" i="1"/>
  <c r="G291" i="1"/>
  <c r="G290" i="1"/>
  <c r="G289" i="1"/>
  <c r="G288" i="1"/>
  <c r="G282" i="1"/>
  <c r="G281" i="1"/>
  <c r="E280" i="1"/>
  <c r="G280" i="1" s="1"/>
  <c r="G279" i="1"/>
  <c r="G273" i="1"/>
  <c r="G269" i="1"/>
  <c r="G258" i="1"/>
  <c r="E257" i="1"/>
  <c r="G257" i="1" s="1"/>
  <c r="G256" i="1"/>
  <c r="G255" i="1"/>
  <c r="G254" i="1"/>
  <c r="G253" i="1"/>
  <c r="G252" i="1"/>
  <c r="G251" i="1"/>
  <c r="G246" i="1"/>
  <c r="G245" i="1"/>
  <c r="G244" i="1"/>
  <c r="G243" i="1"/>
  <c r="G242" i="1"/>
  <c r="G241" i="1"/>
  <c r="G240" i="1"/>
  <c r="G239" i="1"/>
  <c r="G208" i="1"/>
  <c r="E207" i="1"/>
  <c r="G207" i="1" s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G193" i="1"/>
  <c r="G189" i="1"/>
  <c r="G188" i="1"/>
  <c r="G187" i="1"/>
  <c r="G182" i="1"/>
  <c r="G181" i="1"/>
  <c r="G180" i="1"/>
  <c r="G179" i="1"/>
  <c r="G178" i="1"/>
  <c r="G177" i="1"/>
  <c r="G176" i="1"/>
  <c r="G175" i="1"/>
  <c r="G174" i="1"/>
  <c r="G348" i="6" l="1"/>
  <c r="M401" i="1"/>
  <c r="I273" i="1"/>
  <c r="G183" i="1"/>
  <c r="G259" i="1"/>
  <c r="G209" i="1"/>
  <c r="I209" i="1" s="1"/>
  <c r="G357" i="1"/>
  <c r="G283" i="1"/>
  <c r="G295" i="1"/>
  <c r="I303" i="1" s="1"/>
  <c r="G339" i="1"/>
  <c r="G190" i="1"/>
  <c r="G247" i="1"/>
  <c r="G315" i="1"/>
  <c r="I326" i="1" s="1"/>
  <c r="G326" i="1"/>
  <c r="G347" i="1"/>
  <c r="I260" i="1" l="1"/>
  <c r="I357" i="1"/>
  <c r="C131" i="1"/>
  <c r="C94" i="1" l="1"/>
  <c r="C92" i="1"/>
  <c r="C93" i="1"/>
  <c r="C40" i="1"/>
  <c r="C52" i="1" s="1"/>
  <c r="C95" i="1" s="1"/>
  <c r="C38" i="1"/>
  <c r="C29" i="1" s="1"/>
  <c r="G166" i="1"/>
  <c r="G165" i="1"/>
  <c r="G164" i="1"/>
  <c r="G163" i="1"/>
  <c r="G158" i="1"/>
  <c r="G157" i="1"/>
  <c r="G156" i="1"/>
  <c r="G155" i="1"/>
  <c r="G154" i="1"/>
  <c r="G153" i="1"/>
  <c r="G152" i="1"/>
  <c r="G147" i="1"/>
  <c r="G146" i="1"/>
  <c r="G145" i="1"/>
  <c r="G144" i="1"/>
  <c r="G143" i="1"/>
  <c r="G142" i="1"/>
  <c r="G132" i="1"/>
  <c r="G131" i="1"/>
  <c r="G130" i="1"/>
  <c r="G129" i="1"/>
  <c r="G128" i="1"/>
  <c r="G124" i="1"/>
  <c r="G125" i="1" s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F104" i="1"/>
  <c r="G104" i="1" s="1"/>
  <c r="G99" i="1"/>
  <c r="E97" i="1"/>
  <c r="E98" i="1" s="1"/>
  <c r="G98" i="1" s="1"/>
  <c r="G96" i="1"/>
  <c r="G95" i="1"/>
  <c r="G94" i="1"/>
  <c r="G93" i="1"/>
  <c r="G92" i="1"/>
  <c r="G84" i="1"/>
  <c r="G83" i="1"/>
  <c r="G82" i="1"/>
  <c r="G81" i="1"/>
  <c r="G80" i="1"/>
  <c r="G71" i="1"/>
  <c r="G70" i="1"/>
  <c r="G69" i="1"/>
  <c r="C69" i="1"/>
  <c r="F50" i="1"/>
  <c r="G50" i="1" s="1"/>
  <c r="G60" i="1"/>
  <c r="G59" i="1"/>
  <c r="G58" i="1"/>
  <c r="G53" i="1"/>
  <c r="F52" i="1"/>
  <c r="G52" i="1" s="1"/>
  <c r="G51" i="1"/>
  <c r="G41" i="1"/>
  <c r="G40" i="1"/>
  <c r="G39" i="1"/>
  <c r="G38" i="1"/>
  <c r="G72" i="1" l="1"/>
  <c r="G167" i="1"/>
  <c r="G159" i="1"/>
  <c r="G133" i="1"/>
  <c r="I133" i="1" s="1"/>
  <c r="G85" i="1"/>
  <c r="G148" i="1"/>
  <c r="G118" i="1"/>
  <c r="G54" i="1"/>
  <c r="G61" i="1"/>
  <c r="G97" i="1"/>
  <c r="G100" i="1" s="1"/>
  <c r="G42" i="1"/>
  <c r="I42" i="1" s="1"/>
  <c r="I85" i="1" l="1"/>
  <c r="I118" i="1"/>
  <c r="I167" i="1"/>
  <c r="I61" i="1"/>
  <c r="G15" i="1"/>
  <c r="G21" i="1" s="1"/>
  <c r="G10" i="1"/>
  <c r="G9" i="1"/>
  <c r="G8" i="1"/>
  <c r="G7" i="1"/>
  <c r="G11" i="1" l="1"/>
  <c r="I30" i="1" l="1"/>
</calcChain>
</file>

<file path=xl/sharedStrings.xml><?xml version="1.0" encoding="utf-8"?>
<sst xmlns="http://schemas.openxmlformats.org/spreadsheetml/2006/main" count="1632" uniqueCount="294">
  <si>
    <t xml:space="preserve">GRUPO I ACUEDUCTO,  ALCANTARILLADO  Y ACCESORIOS </t>
  </si>
  <si>
    <t xml:space="preserve">ARAUCA </t>
  </si>
  <si>
    <t>Tuberia y accesorios reposición de alcantarillado tramo comprendido entre el puesto de salud y la estacion de bomberos en el corregimiento de Arauca municipio de Palestina Caldas</t>
  </si>
  <si>
    <t>ITEM</t>
  </si>
  <si>
    <t>DETALLE</t>
  </si>
  <si>
    <t>UND</t>
  </si>
  <si>
    <t>CANTIDAD</t>
  </si>
  <si>
    <t>VALOR  UNIT</t>
  </si>
  <si>
    <t>VALOR TOTAL</t>
  </si>
  <si>
    <t>TUBERIA PVC ALCANTARILLADO UNION CAUCHO DE 6"</t>
  </si>
  <si>
    <t>ml</t>
  </si>
  <si>
    <t>TUBERIA PVC ALCANTARILLADO UNION CAUCHO DE 14"</t>
  </si>
  <si>
    <t>ADHESIVO ACONDICIONADOR</t>
  </si>
  <si>
    <t>Cuarto</t>
  </si>
  <si>
    <t>SILLAS YEE 14"X6"</t>
  </si>
  <si>
    <t>und</t>
  </si>
  <si>
    <t>Tuberia y accesorios realineamiento de Tuberia de acueducto aducción sector colinas del Mar en el corregimiento de Arauca municipio de Palestina Caldas</t>
  </si>
  <si>
    <t>Tuberia PVC de 10" RDE 21  200 PSI union mecánica</t>
  </si>
  <si>
    <t>Codo HD JH de 10" por 90°</t>
  </si>
  <si>
    <t>Un</t>
  </si>
  <si>
    <t>Codo HD JH de 10" por 45°</t>
  </si>
  <si>
    <t>Reducción HD JH de 10" a 8"</t>
  </si>
  <si>
    <t>Acople universal  HD de 8" R1-R2</t>
  </si>
  <si>
    <t>Acople universal  HD de 10"</t>
  </si>
  <si>
    <t xml:space="preserve"> </t>
  </si>
  <si>
    <t xml:space="preserve">Suministros  para las  Obras de reparación y reposición descole de los brrios Popular, Villa Asis, el Carmen, Hoyo Frio y Matadero Municipio de Palestina </t>
  </si>
  <si>
    <t>Tuberia Corrugada PVC-S  de 16" S-9</t>
  </si>
  <si>
    <t>Tuberia Corrugada PVC-S  de 12" S-8</t>
  </si>
  <si>
    <t>Tuberia Corrugada PVC-S  de 06" S-8</t>
  </si>
  <si>
    <t>Silletas yee  de 16 x 6"</t>
  </si>
  <si>
    <t>Silletas yee  de 12 x 6"</t>
  </si>
  <si>
    <t xml:space="preserve">BELALCAZAR </t>
  </si>
  <si>
    <t>Tuberia y accesorios reposición de alcantarillado carrera 5 entre calles 10 a la 18 en el municipio de Belalcazar  Caldas</t>
  </si>
  <si>
    <t>TUBERIA PVC ALCANTARILLADO UNION CAUCHO DE 12" S8</t>
  </si>
  <si>
    <t>SILLAS YEE 12"X6"</t>
  </si>
  <si>
    <t xml:space="preserve">RISARALDA </t>
  </si>
  <si>
    <t>Tuberia y accesorios reposición de alcantarillado  calle 9 entre carreras 4 a la 5 en el municipio de Risaralda  Caldas</t>
  </si>
  <si>
    <t>DETALLE ALC</t>
  </si>
  <si>
    <t>TUBERIA PVC ALCANTARILLADO UNION CAUCHO DE 6" S8</t>
  </si>
  <si>
    <t>TUBERIA PVC ALCANTARILLADO UNION CAUCHO DE 36"</t>
  </si>
  <si>
    <t>SILLAS YEE 36"X6"</t>
  </si>
  <si>
    <t>VALOR TOTAL ALC</t>
  </si>
  <si>
    <t>Tuberia y accesorios cambio red acueducto calle 9 entre carreras 4 a la 5 en el municipio de Risaralda  Caldas</t>
  </si>
  <si>
    <t>Manguera PF+UAD de 1/2" RDE 9</t>
  </si>
  <si>
    <t>Collar de derievacion de 3" a 1/2" PVC</t>
  </si>
  <si>
    <t>Adaptador macho PF +UAD de 1/2" PVC</t>
  </si>
  <si>
    <t xml:space="preserve">AGUADAS </t>
  </si>
  <si>
    <t>Tuberia y accesorios reparacion aduccion Tarcara sector La Truchera municipio de Aguadas Caldas (optimizacion acueducto etapa I)</t>
  </si>
  <si>
    <t>Codo HD JH de 10" por 22.5°</t>
  </si>
  <si>
    <t xml:space="preserve">TUBERIA Y ACCESORIOS CAMBIO CONDUCCION SECTOR PEÑAS AZULES - CACIANERA Y BAREÑO - LETICIA  CORREGIMIENTO DE ARMA MUNICIPIO DE AGUADAS </t>
  </si>
  <si>
    <t>Tuberia PVC de 4"  RDE 21 200 PSI union mecanica</t>
  </si>
  <si>
    <t xml:space="preserve">Ventosa Plastica triple acción roscada Diámetro 1"   PVC </t>
  </si>
  <si>
    <t>un</t>
  </si>
  <si>
    <t xml:space="preserve">Tee 4 x 3" para Brida HD </t>
  </si>
  <si>
    <t xml:space="preserve">Collar HD 4"  x 1" </t>
  </si>
  <si>
    <t xml:space="preserve">Válvula HD con  brida 3" </t>
  </si>
  <si>
    <t>Codo 4 x 22° 1/2"  HD,JH</t>
  </si>
  <si>
    <t>Codo 4° x 45  HD, JH</t>
  </si>
  <si>
    <t xml:space="preserve">Acople universal de  4"  HD </t>
  </si>
  <si>
    <t>Valor total</t>
  </si>
  <si>
    <t xml:space="preserve">FILADELFIA </t>
  </si>
  <si>
    <t>TUBERIA Y ACCESORIOS REPOSICION RED DE ACUEDUCTO Y ALCANTARILLADO EN LA CARRERA 8 ENTRE CALLES 3 A 3A  en el municipio de Filadelfia Caldas</t>
  </si>
  <si>
    <t>Silletas yee  de 12x 6"</t>
  </si>
  <si>
    <t>1/4 gal</t>
  </si>
  <si>
    <t>Tuberia de 3" PVC RDE 21 200 PSI union mecanica</t>
  </si>
  <si>
    <t>Collarines de 3"a 1/2" PVC</t>
  </si>
  <si>
    <t>Adaptador macho PF +UAD 1/2"</t>
  </si>
  <si>
    <t>Manguera PF+UAD 1/2" RDE 9</t>
  </si>
  <si>
    <t>Tuberia y accesorios cambio de tubería de acueducto por polietileno en el sector via departemental villa Esmeralda del municipio de Filadelfia Caldas</t>
  </si>
  <si>
    <t>Tubería polietileno de 8" PN 16</t>
  </si>
  <si>
    <t xml:space="preserve">Codo polietileno de 8"  por 45° PN 16 </t>
  </si>
  <si>
    <t>Codo polietileno de 8"  por 90° PN 16</t>
  </si>
  <si>
    <t>Reducción polietileno de 8" a 6" PN 16</t>
  </si>
  <si>
    <t>Tee polietileno de 8" a 4" PN 16</t>
  </si>
  <si>
    <t>Portaflanche de 8" PN 16"</t>
  </si>
  <si>
    <t>Portaflanche de 4" PN 16"</t>
  </si>
  <si>
    <t>Brida loca de 6"  HD</t>
  </si>
  <si>
    <t xml:space="preserve">Brida loca de 4"  HD </t>
  </si>
  <si>
    <t xml:space="preserve">Juego de tornillos y empaque de 6" accesorios de Polietileno </t>
  </si>
  <si>
    <t>Juego</t>
  </si>
  <si>
    <t xml:space="preserve">Adaptador brida de 6"  HD para AC  </t>
  </si>
  <si>
    <t>Valvula HD de 4" bridada</t>
  </si>
  <si>
    <t>Valvula HD de 2" JH</t>
  </si>
  <si>
    <t>Valvula HD de 3" JH</t>
  </si>
  <si>
    <t xml:space="preserve">MARULANDA </t>
  </si>
  <si>
    <t>Tuberia reposición redes de alcantarillado descole Salida a Manzanares en el Municipio de Marulanda Caldas</t>
  </si>
  <si>
    <t>Tuberia Corrugada PVC-S  de 16" S-8</t>
  </si>
  <si>
    <t>Tuberia y accesorios reposición Redes de acueducto sector Carrera 6 calles 7 y 8 en el Municipio de Marulanda Caldas</t>
  </si>
  <si>
    <t>Adaptador macho PF +UAD 31/2"</t>
  </si>
  <si>
    <t xml:space="preserve">Acople HD de 3" </t>
  </si>
  <si>
    <t xml:space="preserve">SALAMINA </t>
  </si>
  <si>
    <t>Tuberia y accesorios cambio red acueducto calle 4 carrera 2 a la 3 en el municipio de Salamina  Caldas</t>
  </si>
  <si>
    <t>Manguera PF+UAD de 1/2"  RDE 9</t>
  </si>
  <si>
    <t>Tuberia PVC de 3" RDE 21 200 PSI union mecanica</t>
  </si>
  <si>
    <t>Collar de derevacion de 3" a 1/2" PVC</t>
  </si>
  <si>
    <t>Adaptador macho PF +UAD de 1/2"</t>
  </si>
  <si>
    <t xml:space="preserve">Valvula HD JH de  3" </t>
  </si>
  <si>
    <t>Acople universal  HD de 3"</t>
  </si>
  <si>
    <t>Tuberia y accesorios cambio red acueducto  parque principal (calle 4 carrera 6 y 7) el municipio de Salamina  Caldas</t>
  </si>
  <si>
    <t>Collar de derivacion de 3" a 1/2" PVC</t>
  </si>
  <si>
    <t>Codo HD de 3" POR 90°</t>
  </si>
  <si>
    <t>Tuberia y accesorios reposición de alcantarillado carrera 7 con  calle 20 en el municipio de Salamina  Caldas</t>
  </si>
  <si>
    <t>Tuberia Corrugada PVC-S  de 24" S-4</t>
  </si>
  <si>
    <t xml:space="preserve">SILLA YEE 24" X 6" </t>
  </si>
  <si>
    <t xml:space="preserve">SUPIA </t>
  </si>
  <si>
    <t xml:space="preserve">REPOSICION RED DE ACUEDUCTO Y ALCANTARILLADO EN LA CALLE 37 ENTRE CARRERAS 10 y 11 EN SUPIA </t>
  </si>
  <si>
    <t xml:space="preserve">SILLA YEE 16" X 6" </t>
  </si>
  <si>
    <t>Adaptador macho PF +UAD de 1/2" RDE 9</t>
  </si>
  <si>
    <t xml:space="preserve"> REPOSICION RED DE ACUEDUCTO Y ALCANTARILLADO EN LA CARRERA 11 ENTRE CALLES 37 Y 38   EN SUPIA </t>
  </si>
  <si>
    <t>Tuberia Corrugada PVC-S  de 18" S-8</t>
  </si>
  <si>
    <t>Tuberia PVC de 6" RDE 21 200 PSI  union mecanica</t>
  </si>
  <si>
    <t>Acoples universales de 6"  HD</t>
  </si>
  <si>
    <t xml:space="preserve">REPOSICION RED DE ACUEDUCTO Y ALCANTARILLADO EN LA CARRERA 8 ENTRE CALLES 22 Y 28 EN SUPIA </t>
  </si>
  <si>
    <t>SILLA YEE 12"X6"</t>
  </si>
  <si>
    <t>Tuberia PVC de 4" RDE 21 200PSI  union Mecanica</t>
  </si>
  <si>
    <t>Collarines de 4"a 1/2" PVC</t>
  </si>
  <si>
    <t xml:space="preserve">Valvula HD JH de 4" </t>
  </si>
  <si>
    <t>Cruz de 4" x 3" HD JH</t>
  </si>
  <si>
    <t>Tees   de 4" x 3" HD JH</t>
  </si>
  <si>
    <t xml:space="preserve">Tees   de 4" x 2" HD JH </t>
  </si>
  <si>
    <t>Adquisición de tubería de alcantarillado para la construcción de la segunda etapa del colector-interceptor Rapao en Supía, Caldas.</t>
  </si>
  <si>
    <t>Tubería PVC de 12" Alcantarillado Union Caucho S-8</t>
  </si>
  <si>
    <t>14808</t>
  </si>
  <si>
    <t>Tubería PVC de 33” Alcantarillado Unión Caucho S-4</t>
  </si>
  <si>
    <t>6959</t>
  </si>
  <si>
    <t>Reposición de alcantarillado Barrio Fundadores Supia Caldas</t>
  </si>
  <si>
    <t>TUBERIA PVC ALCANTARILLADO UNION CAUCHO DE 12"</t>
  </si>
  <si>
    <t>TUBERIA PVC ALCANTARILLADO UNION CAUCHO DE 16"</t>
  </si>
  <si>
    <t>TUBERIA PVC ALCANTARILLADO UNION CAUCHO DE 18"</t>
  </si>
  <si>
    <t>TUBERIA PVC ALCANTARILLADO UNION CAUCHO DE 20"</t>
  </si>
  <si>
    <t>TUBERIA PVC ALCANTARILLADO UNION CAUCHO DE 24"</t>
  </si>
  <si>
    <t>SILLAS YEE 16"X6"</t>
  </si>
  <si>
    <t xml:space="preserve">MANZANARES </t>
  </si>
  <si>
    <t>Reposicion  de tuberia Aduccion el palo sector el guadual   en el Municipio de Manzanares  Caldas</t>
  </si>
  <si>
    <t>Tuberia PVC de 8" RDE 21 200 PSI- union mecanica</t>
  </si>
  <si>
    <t>Tee HD JH 8" por 6" Brida</t>
  </si>
  <si>
    <t>Collarin HD 8" por 1" para PVC</t>
  </si>
  <si>
    <t>Valvula HD JH de 6"</t>
  </si>
  <si>
    <t xml:space="preserve">Acople universal de 8" R1-R2   HD </t>
  </si>
  <si>
    <t>Codos de 8" x 45º JH HD</t>
  </si>
  <si>
    <t>Codos de 8" x 22 º JH HD</t>
  </si>
  <si>
    <t>REPOSICIÓN DE REDES DE ACUEDUCTO Y ALCANTARILLADO EN LA  CARRERA 5 CALLES 5 Y 6 CARCEL DEL MUNICIPIO DE MANZANARES, CALDAS</t>
  </si>
  <si>
    <t xml:space="preserve">MARQUETALIA </t>
  </si>
  <si>
    <t>Reposición de alcantarillado por Derecho de Peticion sector la quiebrita en el Municipio de Marquetalia Caldas</t>
  </si>
  <si>
    <t>Reposición de alcantarillado por Derecho de Peticion sector Centenario en el Municipio de Marquetalia Caldas</t>
  </si>
  <si>
    <t xml:space="preserve"> Estación de bombeo de agua potable del Municipio de Marquetalia quebrada Penagos</t>
  </si>
  <si>
    <t>DESCRIPCION</t>
  </si>
  <si>
    <t>CANT</t>
  </si>
  <si>
    <t>VR.UNIT</t>
  </si>
  <si>
    <t>VR.TOTAL</t>
  </si>
  <si>
    <t xml:space="preserve">CHINCHINA </t>
  </si>
  <si>
    <t>Reposición de alcantarillado Tramo 13 Carrera 7 bis entre calles 18 a la 19 en el municipio de Chinchina  Caldas</t>
  </si>
  <si>
    <t>Cambio red acueducto tramo 13 Carrera 7 bis entre calles 18 a la 19 en el municipio de Chinchina Caldas</t>
  </si>
  <si>
    <t>Tuberia PVC de 2"  RDE 21 union mecanica</t>
  </si>
  <si>
    <t>Collarines de derivación de 2"a 1/2" PVC</t>
  </si>
  <si>
    <t xml:space="preserve">Valvula HD JH de 2" </t>
  </si>
  <si>
    <t>Tee HD JH de 2"</t>
  </si>
  <si>
    <t xml:space="preserve">Acople universal de 2"  HD </t>
  </si>
  <si>
    <t xml:space="preserve">ALCANTARILLADO OBRAS PSMV LAGO CAMEGUADUA CHINCHINA </t>
  </si>
  <si>
    <t>TUBERIA PEAD PE 100 PN 16 Diam = 18"</t>
  </si>
  <si>
    <t xml:space="preserve">COMPUERTA DESLIZANTE EN HD DE 450 mm X 450 mm </t>
  </si>
  <si>
    <t>RIOSUCIO</t>
  </si>
  <si>
    <t>Reposición de alcantarillado Calle 17 carreras 5b a 5c en el municipio de Riosucio  Caldas</t>
  </si>
  <si>
    <t>Cambio red acueducto calle 9 entre carreras 2 y 3 en el municipio de Riosucio  Caldas</t>
  </si>
  <si>
    <t>Adaptador macho PF +UAD de 1/2" RED 9</t>
  </si>
  <si>
    <t xml:space="preserve">Tapon soldado de 3"   PVC </t>
  </si>
  <si>
    <t>Tee HD JH de 3" por 3"</t>
  </si>
  <si>
    <t xml:space="preserve">ANSERMA </t>
  </si>
  <si>
    <t>Reposición de alcantarillado escalas y frente a Hospital en el municipio de Anserma Caldas</t>
  </si>
  <si>
    <t>Tuberia Corrugada PVC-S  de 20" S-8</t>
  </si>
  <si>
    <t>Reposición de alcantarillado carrera 2 entre calles 6  y 7 En el municipio de Anserma Caldas</t>
  </si>
  <si>
    <t>Cambio red acueducto  carrera 2 entre calles 6  y 7 en el municipio de Anserma Caldas</t>
  </si>
  <si>
    <t xml:space="preserve">Valvula HD JH de 3" </t>
  </si>
  <si>
    <t xml:space="preserve">VICTORIA </t>
  </si>
  <si>
    <t>Ampliación redes - sector viviendas Gobierno Departamental - Sector salida a Perico</t>
  </si>
  <si>
    <t>SUMINISTRO  TUBERÍA PVC CORRUGADA S-8 DE 315 M.M. (12") PARA ALCANTARILLADO</t>
  </si>
  <si>
    <t xml:space="preserve">Ampliación red de acueducto sector la granja Victoria </t>
  </si>
  <si>
    <t>Collarines de Derivación 3"a 1/2" PVC</t>
  </si>
  <si>
    <t xml:space="preserve">Manguera PF+UAD 1/2"   RDE 9 </t>
  </si>
  <si>
    <t xml:space="preserve">GUARINOCITO </t>
  </si>
  <si>
    <t>Reposicion acueducto via principal debajo de las casetas,sector la charca y el cruce Corregimiento de Guarinocito</t>
  </si>
  <si>
    <t xml:space="preserve">Manguera PF+UAD de 1/2" </t>
  </si>
  <si>
    <t>Tuberia PVC de 2" RDE 21 union mecanica</t>
  </si>
  <si>
    <t>Tuberia PVC de 4"  RDE 21  union mecanica</t>
  </si>
  <si>
    <t xml:space="preserve">Collar de derivacion de 2" a 1/2"  PVC </t>
  </si>
  <si>
    <t>Valvula HD compuerta elastica de 2" JH</t>
  </si>
  <si>
    <t>Acople universal  HD  de 2"</t>
  </si>
  <si>
    <t>TOTAL</t>
  </si>
  <si>
    <t xml:space="preserve">Suministro de tubería y accesorios con destino a la reposición de redes de acueducto y alcantarillado de los municipios de Aguadas, Arma,  Arauca, Anserma,   Belalcazar, Chinchiná,  Marquetalia, Manzanares,  Marulanda, Palestina, Risaralda, Riosucio, Salamina,  Supia, Filadelfia, Guarinocito, Victoria. ( Los recursos propios adquiridos a traves de un Emprestito con Inficaldas,  por un valor de  $9.000 MILLONES  2022) </t>
  </si>
  <si>
    <t xml:space="preserve">GRUPO I (TUBERÍA Y ACCESORIOS PVC) ACUEDUCTO Y ALCANTARILLADO  </t>
  </si>
  <si>
    <t>TUBERIA Y ACCESORIOS REPOSICIÓN DE ALCANTARILLADO TRAMO COMPRENDIDO ENTRE EL PUESTO DE SALUD Y LA ESTACION DE BOMBEROS EN EL CORREGIMIENTO DE ARAUCA MUNICIPIO DE PALESTINA CALDAS</t>
  </si>
  <si>
    <t>CODIGO  INVENTARIO</t>
  </si>
  <si>
    <t>TUBERIA PVC ALCANTARILLADO UNION CAUCHO DE 6" S-8</t>
  </si>
  <si>
    <t>TUBERIA PVC ALCANTARILLADO UNION CAUCHO DE 14" S-8</t>
  </si>
  <si>
    <t>TUBERIA Y ACCESORIOS REALINEAMIENTO DE TUBERIA DE ACUEDUCTO ADUCCIÓN SECTOR COLINAS DEL MAR EN EL CORREGIMIENTO DE ARAUCA MUNICIPIO DE PALESTINA CALDAS</t>
  </si>
  <si>
    <t>PALESTINA</t>
  </si>
  <si>
    <t xml:space="preserve">SUMINISTROS  PARA LAS  OBRAS DE REPARACIÓN Y REPOSICIÓN DESCOLE DE LOS BRRIOS POPULAR, VILLA ASIS, EL CARMEN, HOYO FRIO Y MATADERO MUNICIPIO DE PALESTINA </t>
  </si>
  <si>
    <t>Tuberia Corrugada PVC-S  de 16" S-8 (UNION CAUCHO)</t>
  </si>
  <si>
    <t>Tuberia Corrugada PVC-S  de 12" S-8 (UNION CAUCHO)</t>
  </si>
  <si>
    <t>Tuberia Corrugada PVC-S  de 06" S-8 (UNION CAUCHO)</t>
  </si>
  <si>
    <t>Sillas  yee  de 16 x 6"</t>
  </si>
  <si>
    <t>Sillas yee  de 12 x 6"</t>
  </si>
  <si>
    <t>TUBERIA Y ACCESORIOS REPOSICIÓN DE ALCANTARILLADO CARRERA 5 ENTRE CALLES 10 A LA 18 EN EL MUNICIPIO DE BELALCAZAR  CALDAS</t>
  </si>
  <si>
    <t>TUBERIA PVC ALCANTARILLADO UNION CAUCHO DE 12" S-8</t>
  </si>
  <si>
    <t>TUBERIA Y ACCESORIOS REPOSICIÓN DE ALCANTARILLADO  CALLE 9 ENTRE CARRERAS 4 A LA 5 EN EL MUNICIPIO DE RISARALDA  CALDAS</t>
  </si>
  <si>
    <t>TUBERIA PVC ALCANTARILLADO UNION CAUCHO DE 36" S-4</t>
  </si>
  <si>
    <t>TUBERIA Y ACCESORIOS CAMBIO RED ACUEDUCTO CALLE 9 ENTRE CARRERAS 4 A LA 5 EN EL MUNICIPIO DE RISARALDA  CALDAS</t>
  </si>
  <si>
    <t>TUBERIA Y ACCESORIOS REPARACION ADUCCION TARCARA SECTOR LA TRUCHERA MUNICIPIO DE AGUADAS CALDAS (OPTIMIZACION ACUEDUCTO ETAPA I)</t>
  </si>
  <si>
    <t>Adaptador macho   de 1/2"  PF+UAD</t>
  </si>
  <si>
    <t>Codos sanitarios para tuberia corrugada de 6" por 45°</t>
  </si>
  <si>
    <t>Soldadura PVC</t>
  </si>
  <si>
    <t xml:space="preserve">Cuarto </t>
  </si>
  <si>
    <t>Limpiador PVC</t>
  </si>
  <si>
    <t>TUBERIA Y ACCESORIOS REPOSICION RED DE ACUEDUCTO Y ALCANTARILLADO EN LA CARRERA 8 ENTRE CALLES 3 A 3A  EN EL MUNICIPIO DE FILADELFIA CALDAS</t>
  </si>
  <si>
    <t>Sillas yee  de 12x 6"</t>
  </si>
  <si>
    <t>Collarines de derivación de 3"a 1/2" PVC</t>
  </si>
  <si>
    <t>TUBERIA REPOSICIÓN REDES DE ALCANTARILLADO DESCOLE SALIDA A MANZANARES EN EL MUNICIPIO DE MARULANDA CALDAS</t>
  </si>
  <si>
    <t>TUBERIA Y ACCESORIOS REPOSICIÓN REDES DE ACUEDUCTO SECTOR CARRERA 6 CALLES 7 Y 8 EN EL MUNICIPIO DE MARULANDA CALDAS</t>
  </si>
  <si>
    <t>TUBERIA Y ACCESORIOS CAMBIO RED ACUEDUCTO CALLE 4 CARRERA 2 A LA 3 EN EL MUNICIPIO DE SALAMINA  CALDAS</t>
  </si>
  <si>
    <t>TUBERIA Y ACCESORIOS CAMBIO RED ACUEDUCTO  PARQUE PRINCIPAL (CALLE 4 CARRERA 6 Y 7) EL MUNICIPIO DE SALAMINA  CALDAS</t>
  </si>
  <si>
    <t>TUBERIA Y ACCESORIOS REPOSICIÓN DE ALCANTARILLADO CARRERA 7 CON  CALLE 20 EN EL MUNICIPIO DE SALAMINA  CALDAS</t>
  </si>
  <si>
    <t>Tuberia Corrugada PVC-S  de 24" S-4 (UNION CAUCHO)</t>
  </si>
  <si>
    <t>Tuberia Corrugada PVC-S  de 18" S-8 (UNION CAUCHO)</t>
  </si>
  <si>
    <t>TUBERIA PVC ALCANTARILLADO UNION CAUCHO DE 16" S-8</t>
  </si>
  <si>
    <t>TUBERIA PVC ALCANTARILLADO UNION CAUCHO DE 18" S-8</t>
  </si>
  <si>
    <t>TUBERIA PVC ALCANTARILLADO UNION CAUCHO DE 20" S-8</t>
  </si>
  <si>
    <t>TUBERIA PVC ALCANTARILLADO UNION CAUCHO DE 24" S-4</t>
  </si>
  <si>
    <t>REPOSICION  DE TUBERIA ADUCCION EL PALO SECTOR EL GUADUAL   EN EL MUNICIPIO DE MANZANARES  CALDAS</t>
  </si>
  <si>
    <t>REPOSICIÓN DE ALCANTARILLADO POR DERECHO DE PETICION SECTOR LA QUIEBRITA EN EL MUNICIPIO DE MARQUETALIA CALDAS</t>
  </si>
  <si>
    <t>REPOSICIÓN DE ALCANTARILLADO POR DERECHO DE PETICION SECTOR CENTENARIO EN EL MUNICIPIO DE MARQUETALIA CALDAS</t>
  </si>
  <si>
    <t xml:space="preserve"> ESTACIÓN DE BOMBEO DE AGUA POTABLE DEL MUNICIPIO DE MARQUETALIA QUEBRADA PENAGOS</t>
  </si>
  <si>
    <t>REPOSICIÓN DE ALCANTARILLADO TRAMO 13 CARRERA 7 BIS ENTRE CALLES 18 A LA 19 EN EL MUNICIPIO DE CHINCHINA  CALDAS</t>
  </si>
  <si>
    <t>CAMBIO RED ACUEDUCTO TRAMO 13 CARRERA 7 BIS ENTRE CALLES 18 A LA 19 EN EL MUNICIPIO DE CHINCHINA CALDAS</t>
  </si>
  <si>
    <t>Collarines de derivación 2"a 1/2" PVC</t>
  </si>
  <si>
    <t>Tubería Corrugada PVC-S  de 18" S-8 (UNION CAUCHO)</t>
  </si>
  <si>
    <t>REPOSICIÓN DE ALCANTARILLADO CALLE 17 CARRERAS 5B A 5C EN EL MUNICIPIO DE RIOSUCIO  CALDAS</t>
  </si>
  <si>
    <t>CAMBIO RED ACUEDUCTO CALLE 9 ENTRE CARRERAS 2 Y 3 EN EL MUNICIPIO DE RIOSUCIO  CALDAS</t>
  </si>
  <si>
    <t>REPOSICIÓN DE ALCANTARILLADO ESCALAS Y FRENTE A HOSPITAL EN EL MUNICIPIO DE ANSERMA CALDAS</t>
  </si>
  <si>
    <t>Tuberia Corrugada PVC-S  de 20" S-8 (UNION CAUCHO)</t>
  </si>
  <si>
    <t>REPOSICIÓN DE ALCANTARILLADO CARRERA 2 ENTRE CALLES 6  Y 7 EN EL MUNICIPIO DE ANSERMA CALDAS</t>
  </si>
  <si>
    <t>CAMBIO RED ACUEDUCTO  CARRERA 2 ENTRE CALLES 6  Y 7 EN EL MUNICIPIO DE ANSERMA CALDAS</t>
  </si>
  <si>
    <t>AMPLIACIÓN REDES - SECTOR VIVIENDAS GOBIERNO DEPARTAMENTAL - SECTOR SALIDA A PERICO</t>
  </si>
  <si>
    <t xml:space="preserve">AMPLIACIÓN RED DE ACUEDUCTO SECTOR LA GRANJA VICTORIA </t>
  </si>
  <si>
    <t>GUARINOCITO</t>
  </si>
  <si>
    <t>REPOSICION ACUEDUCTO VIA PRINCIPAL DEBAJO DE LAS CASETAS,SECTOR LA CHARCA Y EL CRUCE CORREGIMIENTO DE GUARINOCITO</t>
  </si>
  <si>
    <t>Tuberia PVC de 2" RDE 21 200 PSI union mecanica</t>
  </si>
  <si>
    <t>Tuberia PVC de 4"  RDE 21  200 PSI union mecanica</t>
  </si>
  <si>
    <t xml:space="preserve">TOTAL (GRUPO I (TUBERÍA Y ACCESORIOS PVC) ACUEDUCTO Y ALCANTARILLADO ) </t>
  </si>
  <si>
    <t xml:space="preserve">GRUPO II TUBERIA DE POLIETILENO Y SUS ACCESORIOS (PEAD) ACUEDUCTO  </t>
  </si>
  <si>
    <t>FILADELFIA</t>
  </si>
  <si>
    <t>TUBERIA Y ACCESORIOS CAMBIO DE TUBERÍA DE ACUEDUCTO POR POLIETILENO EN EL SECTOR VIA DEPARTEMENTAL VILLA ESMERALDA DEL MUNICIPIO DE FILADELFIA CALDAS</t>
  </si>
  <si>
    <t>Tubería polietileno de 8" PN 16/PE100</t>
  </si>
  <si>
    <t>Codo polietileno de 8"  por 45° PN 16/PE100</t>
  </si>
  <si>
    <t>Codo polietileno de 8"  por 90° PN 16/PE100</t>
  </si>
  <si>
    <t>Reducción polietileno de 8" a 6" PN 16/PE100</t>
  </si>
  <si>
    <t>Tee polietileno de 8" a 4" PN 16/PE100</t>
  </si>
  <si>
    <t>Portaflanche de 8" PN 16/PE100</t>
  </si>
  <si>
    <t>Portaflanche de 4" PN 16/PE100</t>
  </si>
  <si>
    <t>CHINCHINÁ</t>
  </si>
  <si>
    <t>TUBERIA PEAD PE 100 PN 8 Diam = 18"</t>
  </si>
  <si>
    <t>Tuberia polietileno de 2" PN16</t>
  </si>
  <si>
    <t>TOTAL (GRUPO II TUBERIA DE POLIETILENO Y SUS ACCESORIOS (PEAD) ACUEDUCTO  )</t>
  </si>
  <si>
    <t>GRUPO III ACCESORIOS HIERRO DÚCTIL (HD)  ACUEDUCTO</t>
  </si>
  <si>
    <t>Codo HD JH de 10" por 90° (200PSI)</t>
  </si>
  <si>
    <t>Codo HD JH de 10" por 45° (200PSI)</t>
  </si>
  <si>
    <t>Reducción HD JH de 10" a 8" (200PSI)</t>
  </si>
  <si>
    <t>Codo HD JH de 10" por 22.5° (200PSI)</t>
  </si>
  <si>
    <t>Acople universal  HD de 10" R1-R1</t>
  </si>
  <si>
    <t>Codo HD JH de 2" por 22.5° (200PSI)</t>
  </si>
  <si>
    <t>Codo HD JH de 4" por 90° (200PSI)</t>
  </si>
  <si>
    <t>Reduccion HD JH de 4" a 2" (200PSI)</t>
  </si>
  <si>
    <t>ARMA</t>
  </si>
  <si>
    <t>Tee 4 x 3" para Brida HD (200PSI)</t>
  </si>
  <si>
    <t>Válvula HD con  brida 3" (200PSI)</t>
  </si>
  <si>
    <t>Codo 4 x 22° 1/2"  HD,JH (200PSI)</t>
  </si>
  <si>
    <t>Codo 4° x 45  HD, JH (200PSI)</t>
  </si>
  <si>
    <t xml:space="preserve">Valvula HD de 4" bridada </t>
  </si>
  <si>
    <t xml:space="preserve">Valvula HD de 2" JH </t>
  </si>
  <si>
    <t xml:space="preserve">Acople  Universal HD de 3" </t>
  </si>
  <si>
    <t>Codo HD de 3" POR 90° (200PSI)</t>
  </si>
  <si>
    <t>Acoples universales de 6"  HD R1-R2</t>
  </si>
  <si>
    <t>Cruz de 4" x 3" HD JH (200PSI)</t>
  </si>
  <si>
    <t>Tees   de 4" x 3" HD JH (200PSI)</t>
  </si>
  <si>
    <t>Tees   de 4" x 2" HD JH (200PSI)</t>
  </si>
  <si>
    <t>mirar con la de 4"  vale 476.000  brida y esta 168.000</t>
  </si>
  <si>
    <t>Tee HD JH 8" por 6" Brida (200PSI)</t>
  </si>
  <si>
    <t>Collarin de derivación  HD 8" por 1" para PVC</t>
  </si>
  <si>
    <t>Valvula HD de 6" Bridada</t>
  </si>
  <si>
    <t>Codos de 8" x 45º JH HD (200PSI)</t>
  </si>
  <si>
    <t>Codos de 8" x 22 º JH HD (200PSI)</t>
  </si>
  <si>
    <t>Tee HD JH de 2" X 2" (200PSI)</t>
  </si>
  <si>
    <t xml:space="preserve">COMPUERTA DESLIZANTE EN HD DE 450 mm X 450 mm, incluye vástago de L=1,70m, columna de maniobra y rueda de manejo </t>
  </si>
  <si>
    <t>Tee HD JH de 3" por 3" (200PSI)</t>
  </si>
  <si>
    <t>TOTAL GRUPO III - ACCESORIOS HIERRO DÚCTIL (HD)  ACUEDUCTO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</si>
</sst>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_);_(* \(#,##0\);_(* &quot;-&quot;??_);_(@_)"/>
    <numFmt numFmtId="169" formatCode="_-&quot;$&quot;* #.##0.00_-;\-&quot;$&quot;* #.##0.00_-;_-&quot;$&quot;* &quot;-&quot;??_-;_-@_-"/>
    <numFmt numFmtId="170" formatCode="_-&quot;$&quot;* #,##0_-;\-&quot;$&quot;* #,##0_-;_-&quot;$&quot;* &quot;-&quot;??_-;_-@_-"/>
    <numFmt numFmtId="171" formatCode="_-&quot;$&quot;\ * #,##0_-;\-&quot;$&quot;\ * #,##0_-;_-&quot;$&quot;\ * &quot;-&quot;??_-;_-@_-"/>
    <numFmt numFmtId="172" formatCode="_(&quot;$&quot;\ * #,##0_);_(&quot;$&quot;\ * \(#,##0\);_(&quot;$&quot;\ * &quot;-&quot;??_);_(@_)"/>
    <numFmt numFmtId="173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</cellStyleXfs>
  <cellXfs count="477">
    <xf numFmtId="0" fontId="0" fillId="0" borderId="0" xfId="0"/>
    <xf numFmtId="0" fontId="2" fillId="0" borderId="1" xfId="2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170" fontId="2" fillId="0" borderId="1" xfId="3" applyNumberFormat="1" applyFont="1" applyFill="1" applyBorder="1" applyAlignment="1">
      <alignment horizontal="center"/>
    </xf>
    <xf numFmtId="170" fontId="2" fillId="0" borderId="1" xfId="3" applyNumberFormat="1" applyFont="1" applyFill="1" applyBorder="1" applyAlignment="1"/>
    <xf numFmtId="170" fontId="4" fillId="0" borderId="1" xfId="3" applyNumberFormat="1" applyFont="1" applyFill="1" applyBorder="1" applyAlignment="1"/>
    <xf numFmtId="0" fontId="4" fillId="0" borderId="1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167" fontId="4" fillId="0" borderId="1" xfId="1" applyFont="1" applyFill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2" fontId="5" fillId="0" borderId="1" xfId="2" applyNumberFormat="1" applyFont="1" applyBorder="1" applyAlignment="1">
      <alignment horizontal="center"/>
    </xf>
    <xf numFmtId="167" fontId="5" fillId="0" borderId="1" xfId="1" applyFont="1" applyFill="1" applyBorder="1" applyAlignment="1">
      <alignment horizontal="center"/>
    </xf>
    <xf numFmtId="0" fontId="5" fillId="0" borderId="1" xfId="2" applyFont="1" applyBorder="1" applyAlignment="1">
      <alignment horizontal="left"/>
    </xf>
    <xf numFmtId="49" fontId="5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Border="1"/>
    <xf numFmtId="0" fontId="2" fillId="0" borderId="1" xfId="2" applyFont="1" applyBorder="1" applyAlignment="1">
      <alignment horizontal="left" wrapText="1"/>
    </xf>
    <xf numFmtId="2" fontId="2" fillId="0" borderId="1" xfId="2" applyNumberFormat="1" applyFont="1" applyBorder="1"/>
    <xf numFmtId="167" fontId="2" fillId="0" borderId="1" xfId="1" applyFont="1" applyFill="1" applyBorder="1" applyAlignment="1">
      <alignment horizontal="center"/>
    </xf>
    <xf numFmtId="0" fontId="7" fillId="5" borderId="3" xfId="5" applyFont="1" applyFill="1" applyBorder="1" applyAlignment="1">
      <alignment horizontal="center" vertical="center" wrapText="1"/>
    </xf>
    <xf numFmtId="166" fontId="7" fillId="0" borderId="3" xfId="4" applyFont="1" applyFill="1" applyBorder="1" applyAlignment="1">
      <alignment horizontal="right" vertical="center" wrapText="1"/>
    </xf>
    <xf numFmtId="166" fontId="7" fillId="5" borderId="3" xfId="4" applyFont="1" applyFill="1" applyBorder="1" applyAlignment="1">
      <alignment horizontal="center" vertical="center" wrapText="1"/>
    </xf>
    <xf numFmtId="0" fontId="8" fillId="5" borderId="3" xfId="5" applyFont="1" applyFill="1" applyBorder="1" applyAlignment="1">
      <alignment horizontal="center" vertical="center" wrapText="1"/>
    </xf>
    <xf numFmtId="4" fontId="8" fillId="5" borderId="3" xfId="5" applyNumberFormat="1" applyFont="1" applyFill="1" applyBorder="1" applyAlignment="1">
      <alignment vertical="center" wrapText="1"/>
    </xf>
    <xf numFmtId="0" fontId="8" fillId="6" borderId="3" xfId="5" applyFont="1" applyFill="1" applyBorder="1" applyAlignment="1">
      <alignment horizontal="center" vertical="center" wrapText="1"/>
    </xf>
    <xf numFmtId="0" fontId="8" fillId="6" borderId="3" xfId="5" applyFont="1" applyFill="1" applyBorder="1" applyAlignment="1">
      <alignment horizontal="left" vertical="center" wrapText="1"/>
    </xf>
    <xf numFmtId="0" fontId="8" fillId="6" borderId="0" xfId="5" applyFont="1" applyFill="1" applyAlignment="1">
      <alignment horizontal="left" vertical="center" wrapText="1"/>
    </xf>
    <xf numFmtId="0" fontId="8" fillId="6" borderId="0" xfId="5" applyFont="1" applyFill="1" applyAlignment="1">
      <alignment horizontal="center" vertical="center" wrapText="1"/>
    </xf>
    <xf numFmtId="4" fontId="8" fillId="6" borderId="0" xfId="5" applyNumberFormat="1" applyFont="1" applyFill="1" applyAlignment="1">
      <alignment vertical="center" wrapText="1"/>
    </xf>
    <xf numFmtId="166" fontId="8" fillId="7" borderId="0" xfId="4" applyFont="1" applyFill="1" applyBorder="1" applyAlignment="1">
      <alignment horizontal="right" vertical="center" wrapText="1"/>
    </xf>
    <xf numFmtId="166" fontId="8" fillId="6" borderId="3" xfId="4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8" fillId="5" borderId="3" xfId="5" applyFont="1" applyFill="1" applyBorder="1" applyAlignment="1">
      <alignment vertical="center" wrapText="1"/>
    </xf>
    <xf numFmtId="4" fontId="7" fillId="5" borderId="3" xfId="5" applyNumberFormat="1" applyFont="1" applyFill="1" applyBorder="1" applyAlignment="1">
      <alignment vertical="center" wrapText="1"/>
    </xf>
    <xf numFmtId="0" fontId="7" fillId="5" borderId="5" xfId="5" applyFont="1" applyFill="1" applyBorder="1" applyAlignment="1">
      <alignment horizontal="center" vertical="center" wrapText="1"/>
    </xf>
    <xf numFmtId="0" fontId="8" fillId="5" borderId="4" xfId="5" applyFont="1" applyFill="1" applyBorder="1" applyAlignment="1">
      <alignment horizontal="center" vertical="center" wrapText="1"/>
    </xf>
    <xf numFmtId="0" fontId="8" fillId="5" borderId="7" xfId="5" applyFont="1" applyFill="1" applyBorder="1" applyAlignment="1">
      <alignment horizontal="center" vertical="center" wrapText="1"/>
    </xf>
    <xf numFmtId="4" fontId="8" fillId="5" borderId="7" xfId="5" applyNumberFormat="1" applyFont="1" applyFill="1" applyBorder="1" applyAlignment="1">
      <alignment vertical="center" wrapText="1"/>
    </xf>
    <xf numFmtId="0" fontId="7" fillId="5" borderId="1" xfId="5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 wrapText="1"/>
    </xf>
    <xf numFmtId="4" fontId="8" fillId="5" borderId="1" xfId="5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68" fontId="5" fillId="0" borderId="1" xfId="1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8" fillId="10" borderId="4" xfId="5" applyFont="1" applyFill="1" applyBorder="1" applyAlignment="1">
      <alignment horizontal="left" vertical="center" wrapText="1"/>
    </xf>
    <xf numFmtId="0" fontId="4" fillId="9" borderId="1" xfId="2" applyFont="1" applyFill="1" applyBorder="1" applyAlignment="1">
      <alignment horizontal="left" vertical="center" wrapText="1"/>
    </xf>
    <xf numFmtId="0" fontId="5" fillId="9" borderId="1" xfId="2" applyFont="1" applyFill="1" applyBorder="1" applyAlignment="1">
      <alignment horizontal="left" wrapText="1"/>
    </xf>
    <xf numFmtId="0" fontId="4" fillId="9" borderId="8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0" fontId="8" fillId="11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" fontId="4" fillId="4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5" fillId="0" borderId="0" xfId="0" applyFont="1"/>
    <xf numFmtId="0" fontId="7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/>
    <xf numFmtId="3" fontId="8" fillId="0" borderId="1" xfId="0" applyNumberFormat="1" applyFont="1" applyBorder="1" applyAlignment="1">
      <alignment horizontal="right"/>
    </xf>
    <xf numFmtId="0" fontId="7" fillId="11" borderId="1" xfId="0" applyFont="1" applyFill="1" applyBorder="1"/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0" fontId="4" fillId="9" borderId="1" xfId="0" applyFont="1" applyFill="1" applyBorder="1" applyAlignment="1">
      <alignment horizontal="justify" vertical="center" wrapText="1"/>
    </xf>
    <xf numFmtId="0" fontId="8" fillId="12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 wrapText="1"/>
    </xf>
    <xf numFmtId="0" fontId="5" fillId="9" borderId="15" xfId="0" applyFont="1" applyFill="1" applyBorder="1"/>
    <xf numFmtId="0" fontId="5" fillId="9" borderId="1" xfId="0" applyFont="1" applyFill="1" applyBorder="1"/>
    <xf numFmtId="0" fontId="5" fillId="9" borderId="1" xfId="0" applyFont="1" applyFill="1" applyBorder="1" applyAlignment="1">
      <alignment wrapText="1"/>
    </xf>
    <xf numFmtId="4" fontId="2" fillId="2" borderId="0" xfId="0" applyNumberFormat="1" applyFont="1" applyFill="1" applyAlignment="1">
      <alignment horizontal="center"/>
    </xf>
    <xf numFmtId="0" fontId="4" fillId="3" borderId="22" xfId="0" applyFont="1" applyFill="1" applyBorder="1"/>
    <xf numFmtId="0" fontId="2" fillId="2" borderId="22" xfId="0" applyFont="1" applyFill="1" applyBorder="1" applyAlignment="1">
      <alignment horizontal="center"/>
    </xf>
    <xf numFmtId="4" fontId="2" fillId="2" borderId="22" xfId="0" applyNumberFormat="1" applyFont="1" applyFill="1" applyBorder="1"/>
    <xf numFmtId="4" fontId="2" fillId="2" borderId="22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171" fontId="8" fillId="0" borderId="3" xfId="4" applyNumberFormat="1" applyFont="1" applyFill="1" applyBorder="1" applyAlignment="1">
      <alignment horizontal="right" vertical="center" wrapText="1"/>
    </xf>
    <xf numFmtId="171" fontId="8" fillId="5" borderId="3" xfId="4" applyNumberFormat="1" applyFont="1" applyFill="1" applyBorder="1" applyAlignment="1">
      <alignment horizontal="right" vertical="center" wrapText="1"/>
    </xf>
    <xf numFmtId="171" fontId="8" fillId="0" borderId="7" xfId="4" applyNumberFormat="1" applyFont="1" applyFill="1" applyBorder="1" applyAlignment="1">
      <alignment horizontal="right" vertical="center" wrapText="1"/>
    </xf>
    <xf numFmtId="171" fontId="8" fillId="0" borderId="1" xfId="4" applyNumberFormat="1" applyFont="1" applyFill="1" applyBorder="1" applyAlignment="1">
      <alignment horizontal="right" vertical="center" wrapText="1"/>
    </xf>
    <xf numFmtId="171" fontId="7" fillId="5" borderId="6" xfId="4" applyNumberFormat="1" applyFont="1" applyFill="1" applyBorder="1" applyAlignment="1">
      <alignment horizontal="right" vertical="center" wrapText="1"/>
    </xf>
    <xf numFmtId="171" fontId="7" fillId="5" borderId="3" xfId="4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3" fontId="5" fillId="0" borderId="0" xfId="0" applyNumberFormat="1" applyFont="1"/>
    <xf numFmtId="0" fontId="4" fillId="3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166" fontId="5" fillId="0" borderId="0" xfId="0" applyNumberFormat="1" applyFont="1"/>
    <xf numFmtId="170" fontId="5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171" fontId="5" fillId="0" borderId="1" xfId="4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72" fontId="5" fillId="0" borderId="1" xfId="3" applyNumberFormat="1" applyFont="1" applyFill="1" applyBorder="1" applyAlignment="1">
      <alignment horizontal="center" vertical="center"/>
    </xf>
    <xf numFmtId="172" fontId="5" fillId="0" borderId="0" xfId="0" applyNumberFormat="1" applyFont="1"/>
    <xf numFmtId="165" fontId="5" fillId="0" borderId="0" xfId="6" applyFont="1"/>
    <xf numFmtId="165" fontId="5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168" fontId="5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7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4" fontId="8" fillId="0" borderId="1" xfId="5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/>
    <xf numFmtId="165" fontId="5" fillId="0" borderId="0" xfId="6" applyFont="1" applyFill="1"/>
    <xf numFmtId="0" fontId="5" fillId="0" borderId="0" xfId="0" applyFont="1" applyAlignment="1">
      <alignment vertical="center"/>
    </xf>
    <xf numFmtId="3" fontId="2" fillId="13" borderId="1" xfId="0" applyNumberFormat="1" applyFont="1" applyFill="1" applyBorder="1" applyAlignment="1">
      <alignment horizontal="right"/>
    </xf>
    <xf numFmtId="0" fontId="0" fillId="0" borderId="1" xfId="0" quotePrefix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5" fontId="5" fillId="0" borderId="1" xfId="6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171" fontId="0" fillId="0" borderId="1" xfId="4" applyNumberFormat="1" applyFont="1" applyBorder="1"/>
    <xf numFmtId="0" fontId="0" fillId="0" borderId="1" xfId="0" applyBorder="1" applyAlignment="1">
      <alignment wrapText="1"/>
    </xf>
    <xf numFmtId="171" fontId="5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1" fontId="0" fillId="0" borderId="0" xfId="4" applyNumberFormat="1" applyFont="1" applyBorder="1" applyAlignment="1">
      <alignment vertical="center"/>
    </xf>
    <xf numFmtId="171" fontId="9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/>
    <xf numFmtId="168" fontId="5" fillId="13" borderId="1" xfId="1" applyNumberFormat="1" applyFont="1" applyFill="1" applyBorder="1" applyAlignment="1">
      <alignment horizontal="right"/>
    </xf>
    <xf numFmtId="171" fontId="8" fillId="13" borderId="3" xfId="4" applyNumberFormat="1" applyFont="1" applyFill="1" applyBorder="1" applyAlignment="1">
      <alignment horizontal="right" vertical="center" wrapText="1"/>
    </xf>
    <xf numFmtId="3" fontId="4" fillId="13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 vertical="center"/>
    </xf>
    <xf numFmtId="168" fontId="5" fillId="9" borderId="1" xfId="1" applyNumberFormat="1" applyFont="1" applyFill="1" applyBorder="1" applyAlignment="1">
      <alignment horizontal="right"/>
    </xf>
    <xf numFmtId="168" fontId="5" fillId="13" borderId="1" xfId="1" applyNumberFormat="1" applyFont="1" applyFill="1" applyBorder="1" applyAlignment="1"/>
    <xf numFmtId="3" fontId="4" fillId="13" borderId="1" xfId="0" applyNumberFormat="1" applyFont="1" applyFill="1" applyBorder="1"/>
    <xf numFmtId="171" fontId="5" fillId="0" borderId="0" xfId="0" applyNumberFormat="1" applyFont="1" applyAlignment="1">
      <alignment vertical="center"/>
    </xf>
    <xf numFmtId="173" fontId="3" fillId="13" borderId="1" xfId="1" applyNumberFormat="1" applyFont="1" applyFill="1" applyBorder="1" applyAlignment="1">
      <alignment horizontal="center"/>
    </xf>
    <xf numFmtId="168" fontId="5" fillId="9" borderId="1" xfId="1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3" fillId="13" borderId="1" xfId="0" applyNumberFormat="1" applyFont="1" applyFill="1" applyBorder="1" applyAlignment="1">
      <alignment horizontal="right"/>
    </xf>
    <xf numFmtId="4" fontId="4" fillId="1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/>
    </xf>
    <xf numFmtId="0" fontId="7" fillId="0" borderId="1" xfId="5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1" xfId="2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168" fontId="5" fillId="4" borderId="1" xfId="1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4" fontId="2" fillId="4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171" fontId="8" fillId="4" borderId="1" xfId="4" applyNumberFormat="1" applyFont="1" applyFill="1" applyBorder="1" applyAlignment="1">
      <alignment horizontal="right" vertical="center" wrapText="1"/>
    </xf>
    <xf numFmtId="170" fontId="2" fillId="4" borderId="1" xfId="3" applyNumberFormat="1" applyFont="1" applyFill="1" applyBorder="1" applyAlignment="1">
      <alignment horizontal="center"/>
    </xf>
    <xf numFmtId="173" fontId="4" fillId="4" borderId="1" xfId="1" applyNumberFormat="1" applyFont="1" applyFill="1" applyBorder="1" applyAlignment="1">
      <alignment horizontal="right"/>
    </xf>
    <xf numFmtId="173" fontId="3" fillId="4" borderId="1" xfId="1" applyNumberFormat="1" applyFont="1" applyFill="1" applyBorder="1" applyAlignment="1">
      <alignment horizontal="right"/>
    </xf>
    <xf numFmtId="168" fontId="5" fillId="4" borderId="1" xfId="1" applyNumberFormat="1" applyFont="1" applyFill="1" applyBorder="1" applyAlignment="1"/>
    <xf numFmtId="165" fontId="5" fillId="4" borderId="1" xfId="6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right" vertical="center"/>
    </xf>
    <xf numFmtId="168" fontId="5" fillId="4" borderId="1" xfId="1" applyNumberFormat="1" applyFont="1" applyFill="1" applyBorder="1" applyAlignment="1">
      <alignment horizontal="right" vertical="center"/>
    </xf>
    <xf numFmtId="0" fontId="13" fillId="4" borderId="1" xfId="0" applyFont="1" applyFill="1" applyBorder="1"/>
    <xf numFmtId="3" fontId="5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/>
    </xf>
    <xf numFmtId="0" fontId="5" fillId="0" borderId="24" xfId="0" applyFont="1" applyBorder="1"/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0" fontId="4" fillId="0" borderId="29" xfId="0" applyFont="1" applyBorder="1"/>
    <xf numFmtId="3" fontId="2" fillId="0" borderId="30" xfId="0" applyNumberFormat="1" applyFont="1" applyBorder="1" applyAlignment="1">
      <alignment horizontal="right"/>
    </xf>
    <xf numFmtId="0" fontId="5" fillId="0" borderId="31" xfId="0" applyFont="1" applyBorder="1"/>
    <xf numFmtId="0" fontId="5" fillId="0" borderId="32" xfId="0" applyFont="1" applyBorder="1"/>
    <xf numFmtId="3" fontId="5" fillId="0" borderId="30" xfId="0" applyNumberFormat="1" applyFont="1" applyBorder="1" applyAlignment="1">
      <alignment horizontal="right"/>
    </xf>
    <xf numFmtId="0" fontId="4" fillId="0" borderId="33" xfId="0" applyFont="1" applyBorder="1"/>
    <xf numFmtId="0" fontId="2" fillId="0" borderId="34" xfId="0" applyFont="1" applyBorder="1" applyAlignment="1">
      <alignment horizontal="center"/>
    </xf>
    <xf numFmtId="4" fontId="2" fillId="0" borderId="34" xfId="0" applyNumberFormat="1" applyFont="1" applyBorder="1"/>
    <xf numFmtId="4" fontId="2" fillId="4" borderId="34" xfId="0" applyNumberFormat="1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4" fillId="0" borderId="36" xfId="0" applyFont="1" applyBorder="1"/>
    <xf numFmtId="0" fontId="2" fillId="0" borderId="29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5" fillId="4" borderId="34" xfId="0" applyFont="1" applyFill="1" applyBorder="1"/>
    <xf numFmtId="0" fontId="5" fillId="0" borderId="35" xfId="0" applyFont="1" applyBorder="1"/>
    <xf numFmtId="166" fontId="7" fillId="4" borderId="1" xfId="4" applyFont="1" applyFill="1" applyBorder="1" applyAlignment="1">
      <alignment horizontal="right" vertical="center" wrapText="1"/>
    </xf>
    <xf numFmtId="0" fontId="8" fillId="0" borderId="1" xfId="5" applyFont="1" applyBorder="1" applyAlignment="1">
      <alignment horizontal="left" vertical="center"/>
    </xf>
    <xf numFmtId="0" fontId="5" fillId="0" borderId="36" xfId="0" applyFont="1" applyBorder="1"/>
    <xf numFmtId="0" fontId="7" fillId="0" borderId="29" xfId="5" applyFont="1" applyBorder="1" applyAlignment="1">
      <alignment horizontal="center" vertical="center" wrapText="1"/>
    </xf>
    <xf numFmtId="166" fontId="7" fillId="0" borderId="30" xfId="4" applyFont="1" applyFill="1" applyBorder="1" applyAlignment="1">
      <alignment horizontal="center" vertical="center" wrapText="1"/>
    </xf>
    <xf numFmtId="0" fontId="8" fillId="0" borderId="29" xfId="5" applyFont="1" applyBorder="1" applyAlignment="1">
      <alignment horizontal="center" vertical="center" wrapText="1"/>
    </xf>
    <xf numFmtId="171" fontId="8" fillId="0" borderId="30" xfId="4" applyNumberFormat="1" applyFont="1" applyFill="1" applyBorder="1" applyAlignment="1">
      <alignment horizontal="right" vertical="center" wrapText="1"/>
    </xf>
    <xf numFmtId="171" fontId="7" fillId="0" borderId="30" xfId="4" applyNumberFormat="1" applyFont="1" applyFill="1" applyBorder="1" applyAlignment="1">
      <alignment horizontal="right" vertical="center" wrapText="1"/>
    </xf>
    <xf numFmtId="0" fontId="8" fillId="0" borderId="33" xfId="5" applyFont="1" applyBorder="1" applyAlignment="1">
      <alignment vertical="center" wrapText="1"/>
    </xf>
    <xf numFmtId="0" fontId="7" fillId="0" borderId="34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 wrapText="1"/>
    </xf>
    <xf numFmtId="4" fontId="7" fillId="0" borderId="34" xfId="5" applyNumberFormat="1" applyFont="1" applyBorder="1" applyAlignment="1">
      <alignment vertical="center" wrapText="1"/>
    </xf>
    <xf numFmtId="166" fontId="7" fillId="4" borderId="34" xfId="4" applyFont="1" applyFill="1" applyBorder="1" applyAlignment="1">
      <alignment horizontal="right" vertical="center" wrapText="1"/>
    </xf>
    <xf numFmtId="171" fontId="7" fillId="0" borderId="35" xfId="4" applyNumberFormat="1" applyFont="1" applyFill="1" applyBorder="1" applyAlignment="1">
      <alignment horizontal="right" vertical="center" wrapText="1"/>
    </xf>
    <xf numFmtId="0" fontId="5" fillId="0" borderId="29" xfId="0" applyFont="1" applyBorder="1"/>
    <xf numFmtId="0" fontId="5" fillId="0" borderId="30" xfId="0" applyFont="1" applyBorder="1"/>
    <xf numFmtId="0" fontId="2" fillId="0" borderId="29" xfId="2" applyFont="1" applyBorder="1" applyAlignment="1">
      <alignment horizontal="center"/>
    </xf>
    <xf numFmtId="170" fontId="2" fillId="0" borderId="30" xfId="3" applyNumberFormat="1" applyFont="1" applyFill="1" applyBorder="1" applyAlignment="1"/>
    <xf numFmtId="170" fontId="4" fillId="0" borderId="30" xfId="3" applyNumberFormat="1" applyFont="1" applyFill="1" applyBorder="1" applyAlignment="1"/>
    <xf numFmtId="0" fontId="4" fillId="0" borderId="29" xfId="2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4" fillId="0" borderId="33" xfId="2" applyFont="1" applyBorder="1"/>
    <xf numFmtId="0" fontId="2" fillId="0" borderId="34" xfId="2" applyFont="1" applyBorder="1" applyAlignment="1">
      <alignment horizontal="left" wrapText="1"/>
    </xf>
    <xf numFmtId="0" fontId="2" fillId="0" borderId="34" xfId="2" applyFont="1" applyBorder="1" applyAlignment="1">
      <alignment horizontal="center"/>
    </xf>
    <xf numFmtId="2" fontId="2" fillId="0" borderId="34" xfId="2" applyNumberFormat="1" applyFont="1" applyBorder="1"/>
    <xf numFmtId="167" fontId="2" fillId="4" borderId="34" xfId="1" applyFont="1" applyFill="1" applyBorder="1" applyAlignment="1">
      <alignment horizontal="center"/>
    </xf>
    <xf numFmtId="170" fontId="2" fillId="0" borderId="35" xfId="3" applyNumberFormat="1" applyFont="1" applyFill="1" applyBorder="1" applyAlignment="1"/>
    <xf numFmtId="0" fontId="5" fillId="0" borderId="29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5" fontId="5" fillId="4" borderId="1" xfId="6" applyFont="1" applyFill="1" applyBorder="1"/>
    <xf numFmtId="0" fontId="9" fillId="0" borderId="36" xfId="0" applyFont="1" applyBorder="1" applyAlignment="1">
      <alignment wrapText="1"/>
    </xf>
    <xf numFmtId="0" fontId="9" fillId="0" borderId="37" xfId="0" applyFont="1" applyBorder="1"/>
    <xf numFmtId="0" fontId="9" fillId="0" borderId="37" xfId="0" applyFont="1" applyBorder="1" applyAlignment="1">
      <alignment wrapText="1"/>
    </xf>
    <xf numFmtId="0" fontId="9" fillId="4" borderId="37" xfId="0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4" fillId="0" borderId="29" xfId="0" applyFont="1" applyBorder="1" applyAlignment="1">
      <alignment horizontal="justify" vertical="center" wrapText="1"/>
    </xf>
    <xf numFmtId="3" fontId="9" fillId="0" borderId="30" xfId="0" applyNumberFormat="1" applyFont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4" fontId="2" fillId="2" borderId="34" xfId="0" applyNumberFormat="1" applyFont="1" applyFill="1" applyBorder="1"/>
    <xf numFmtId="3" fontId="2" fillId="2" borderId="35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0" borderId="37" xfId="0" applyFont="1" applyBorder="1"/>
    <xf numFmtId="0" fontId="5" fillId="4" borderId="37" xfId="0" applyFont="1" applyFill="1" applyBorder="1"/>
    <xf numFmtId="0" fontId="5" fillId="0" borderId="38" xfId="0" applyFont="1" applyBorder="1"/>
    <xf numFmtId="0" fontId="9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justify"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/>
    </xf>
    <xf numFmtId="168" fontId="5" fillId="4" borderId="34" xfId="1" applyNumberFormat="1" applyFont="1" applyFill="1" applyBorder="1" applyAlignment="1">
      <alignment horizontal="right"/>
    </xf>
    <xf numFmtId="172" fontId="5" fillId="0" borderId="35" xfId="3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168" fontId="5" fillId="4" borderId="0" xfId="1" applyNumberFormat="1" applyFont="1" applyFill="1" applyBorder="1" applyAlignment="1">
      <alignment horizontal="right"/>
    </xf>
    <xf numFmtId="172" fontId="5" fillId="0" borderId="0" xfId="3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3" fontId="8" fillId="0" borderId="30" xfId="0" applyNumberFormat="1" applyFont="1" applyBorder="1" applyAlignment="1">
      <alignment horizontal="right"/>
    </xf>
    <xf numFmtId="0" fontId="8" fillId="0" borderId="29" xfId="0" applyFont="1" applyBorder="1"/>
    <xf numFmtId="0" fontId="13" fillId="0" borderId="29" xfId="0" applyFont="1" applyBorder="1"/>
    <xf numFmtId="0" fontId="13" fillId="0" borderId="30" xfId="0" applyFont="1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168" fontId="5" fillId="4" borderId="34" xfId="1" applyNumberFormat="1" applyFont="1" applyFill="1" applyBorder="1" applyAlignment="1">
      <alignment horizontal="right" vertical="center"/>
    </xf>
    <xf numFmtId="171" fontId="0" fillId="0" borderId="35" xfId="4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11" borderId="29" xfId="0" applyFont="1" applyFill="1" applyBorder="1" applyAlignment="1">
      <alignment horizontal="center"/>
    </xf>
    <xf numFmtId="172" fontId="16" fillId="0" borderId="0" xfId="0" applyNumberFormat="1" applyFont="1"/>
    <xf numFmtId="0" fontId="16" fillId="0" borderId="0" xfId="0" applyFont="1"/>
    <xf numFmtId="0" fontId="4" fillId="3" borderId="33" xfId="0" applyFont="1" applyFill="1" applyBorder="1"/>
    <xf numFmtId="0" fontId="0" fillId="0" borderId="29" xfId="0" applyBorder="1" applyAlignment="1">
      <alignment horizontal="center" vertical="center"/>
    </xf>
    <xf numFmtId="171" fontId="0" fillId="0" borderId="30" xfId="4" applyNumberFormat="1" applyFont="1" applyBorder="1"/>
    <xf numFmtId="0" fontId="0" fillId="0" borderId="34" xfId="0" applyBorder="1"/>
    <xf numFmtId="171" fontId="0" fillId="0" borderId="35" xfId="4" applyNumberFormat="1" applyFont="1" applyBorder="1"/>
    <xf numFmtId="172" fontId="9" fillId="0" borderId="0" xfId="0" applyNumberFormat="1" applyFont="1"/>
    <xf numFmtId="171" fontId="0" fillId="4" borderId="1" xfId="4" applyNumberFormat="1" applyFont="1" applyFill="1" applyBorder="1"/>
    <xf numFmtId="171" fontId="0" fillId="4" borderId="34" xfId="4" applyNumberFormat="1" applyFont="1" applyFill="1" applyBorder="1"/>
    <xf numFmtId="3" fontId="2" fillId="2" borderId="35" xfId="0" applyNumberFormat="1" applyFont="1" applyFill="1" applyBorder="1" applyAlignment="1">
      <alignment horizontal="center"/>
    </xf>
    <xf numFmtId="0" fontId="4" fillId="3" borderId="29" xfId="0" applyFont="1" applyFill="1" applyBorder="1"/>
    <xf numFmtId="3" fontId="2" fillId="2" borderId="30" xfId="0" applyNumberFormat="1" applyFont="1" applyFill="1" applyBorder="1" applyAlignment="1">
      <alignment horizontal="right"/>
    </xf>
    <xf numFmtId="0" fontId="3" fillId="2" borderId="29" xfId="0" applyFont="1" applyFill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3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/>
    </xf>
    <xf numFmtId="4" fontId="4" fillId="2" borderId="34" xfId="0" applyNumberFormat="1" applyFont="1" applyFill="1" applyBorder="1"/>
    <xf numFmtId="3" fontId="9" fillId="0" borderId="35" xfId="0" applyNumberFormat="1" applyFont="1" applyBorder="1" applyAlignment="1">
      <alignment horizontal="right"/>
    </xf>
    <xf numFmtId="173" fontId="5" fillId="4" borderId="1" xfId="1" applyNumberFormat="1" applyFont="1" applyFill="1" applyBorder="1" applyAlignment="1">
      <alignment horizontal="center"/>
    </xf>
    <xf numFmtId="173" fontId="3" fillId="4" borderId="1" xfId="1" applyNumberFormat="1" applyFont="1" applyFill="1" applyBorder="1" applyAlignment="1">
      <alignment horizontal="center"/>
    </xf>
    <xf numFmtId="173" fontId="2" fillId="4" borderId="34" xfId="1" applyNumberFormat="1" applyFont="1" applyFill="1" applyBorder="1" applyAlignment="1">
      <alignment horizontal="center"/>
    </xf>
    <xf numFmtId="168" fontId="3" fillId="4" borderId="1" xfId="1" applyNumberFormat="1" applyFont="1" applyFill="1" applyBorder="1" applyAlignment="1">
      <alignment horizontal="right"/>
    </xf>
    <xf numFmtId="0" fontId="7" fillId="14" borderId="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8" fillId="11" borderId="29" xfId="0" applyFont="1" applyFill="1" applyBorder="1"/>
    <xf numFmtId="171" fontId="0" fillId="4" borderId="34" xfId="4" applyNumberFormat="1" applyFont="1" applyFill="1" applyBorder="1" applyAlignment="1">
      <alignment vertical="center"/>
    </xf>
    <xf numFmtId="4" fontId="2" fillId="4" borderId="34" xfId="0" applyNumberFormat="1" applyFont="1" applyFill="1" applyBorder="1"/>
    <xf numFmtId="0" fontId="8" fillId="11" borderId="33" xfId="0" applyFont="1" applyFill="1" applyBorder="1"/>
    <xf numFmtId="0" fontId="7" fillId="11" borderId="34" xfId="0" applyFont="1" applyFill="1" applyBorder="1" applyAlignment="1">
      <alignment horizontal="center"/>
    </xf>
    <xf numFmtId="0" fontId="7" fillId="11" borderId="34" xfId="0" applyFont="1" applyFill="1" applyBorder="1"/>
    <xf numFmtId="0" fontId="7" fillId="14" borderId="3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168" fontId="3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8" fontId="5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4" borderId="1" xfId="4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168" fontId="5" fillId="0" borderId="34" xfId="1" applyNumberFormat="1" applyFont="1" applyFill="1" applyBorder="1" applyAlignment="1">
      <alignment horizontal="center"/>
    </xf>
    <xf numFmtId="166" fontId="16" fillId="0" borderId="0" xfId="4" applyFont="1"/>
    <xf numFmtId="168" fontId="5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3" fillId="9" borderId="23" xfId="0" applyFont="1" applyFill="1" applyBorder="1" applyAlignment="1">
      <alignment horizontal="center" wrapText="1"/>
    </xf>
    <xf numFmtId="0" fontId="13" fillId="9" borderId="2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9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</cellXfs>
  <cellStyles count="7">
    <cellStyle name="Millares" xfId="1" builtinId="3"/>
    <cellStyle name="Millares [0]" xfId="6" builtinId="6"/>
    <cellStyle name="Moneda" xfId="4" builtinId="4"/>
    <cellStyle name="Moneda 2" xfId="3"/>
    <cellStyle name="Normal" xfId="0" builtinId="0"/>
    <cellStyle name="Normal 2" xfId="5"/>
    <cellStyle name="Normal 7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7"/>
  <sheetViews>
    <sheetView workbookViewId="0">
      <selection activeCell="G400" sqref="G400"/>
    </sheetView>
  </sheetViews>
  <sheetFormatPr baseColWidth="10" defaultColWidth="11.42578125" defaultRowHeight="12.75" x14ac:dyDescent="0.2"/>
  <cols>
    <col min="1" max="1" width="11.5703125" style="81" bestFit="1" customWidth="1"/>
    <col min="2" max="2" width="36.5703125" style="81" customWidth="1"/>
    <col min="3" max="3" width="11.5703125" style="81" bestFit="1" customWidth="1"/>
    <col min="4" max="4" width="11.42578125" style="81"/>
    <col min="5" max="5" width="11.5703125" style="81" bestFit="1" customWidth="1"/>
    <col min="6" max="6" width="20" style="81" customWidth="1"/>
    <col min="7" max="7" width="17.85546875" style="81" customWidth="1"/>
    <col min="8" max="8" width="11.42578125" style="81" customWidth="1"/>
    <col min="9" max="9" width="18.5703125" style="81" customWidth="1"/>
    <col min="10" max="10" width="12.85546875" style="81" bestFit="1" customWidth="1"/>
    <col min="11" max="12" width="11.42578125" style="81"/>
    <col min="13" max="13" width="20.28515625" style="81" customWidth="1"/>
    <col min="14" max="16384" width="11.42578125" style="81"/>
  </cols>
  <sheetData>
    <row r="2" spans="1:13" x14ac:dyDescent="0.2">
      <c r="B2" s="429" t="s">
        <v>0</v>
      </c>
      <c r="C2" s="429"/>
      <c r="D2" s="429"/>
      <c r="E2" s="429"/>
      <c r="F2" s="429"/>
      <c r="G2" s="429"/>
    </row>
    <row r="4" spans="1:13" x14ac:dyDescent="0.2">
      <c r="B4" s="426" t="s">
        <v>1</v>
      </c>
      <c r="C4" s="426"/>
      <c r="D4" s="426"/>
      <c r="E4" s="426"/>
      <c r="F4" s="426"/>
      <c r="G4" s="426"/>
    </row>
    <row r="5" spans="1:13" ht="35.25" customHeight="1" x14ac:dyDescent="0.2">
      <c r="A5" s="427" t="s">
        <v>2</v>
      </c>
      <c r="B5" s="427"/>
      <c r="C5" s="427"/>
      <c r="D5" s="427"/>
      <c r="E5" s="427"/>
      <c r="F5" s="427"/>
      <c r="G5" s="427"/>
    </row>
    <row r="6" spans="1:13" x14ac:dyDescent="0.2">
      <c r="A6" s="60" t="s">
        <v>3</v>
      </c>
      <c r="B6" s="60" t="s">
        <v>4</v>
      </c>
      <c r="C6" s="60"/>
      <c r="D6" s="60" t="s">
        <v>5</v>
      </c>
      <c r="E6" s="60" t="s">
        <v>6</v>
      </c>
      <c r="F6" s="60" t="s">
        <v>7</v>
      </c>
      <c r="G6" s="78" t="s">
        <v>8</v>
      </c>
    </row>
    <row r="7" spans="1:13" ht="25.5" x14ac:dyDescent="0.2">
      <c r="A7" s="111">
        <v>1</v>
      </c>
      <c r="B7" s="91" t="s">
        <v>9</v>
      </c>
      <c r="C7" s="55">
        <v>14807</v>
      </c>
      <c r="D7" s="56" t="s">
        <v>10</v>
      </c>
      <c r="E7" s="57">
        <v>240</v>
      </c>
      <c r="F7" s="79">
        <f>F38</f>
        <v>38402</v>
      </c>
      <c r="G7" s="80">
        <f t="shared" ref="G7:G10" si="0">SUM(E7*F7)</f>
        <v>9216480</v>
      </c>
    </row>
    <row r="8" spans="1:13" ht="25.5" x14ac:dyDescent="0.2">
      <c r="A8" s="111">
        <v>2</v>
      </c>
      <c r="B8" s="91" t="s">
        <v>11</v>
      </c>
      <c r="C8" s="55">
        <v>6962</v>
      </c>
      <c r="D8" s="56" t="s">
        <v>10</v>
      </c>
      <c r="E8" s="57">
        <v>360</v>
      </c>
      <c r="F8" s="79">
        <v>161433</v>
      </c>
      <c r="G8" s="80">
        <f t="shared" si="0"/>
        <v>58115880</v>
      </c>
    </row>
    <row r="9" spans="1:13" x14ac:dyDescent="0.2">
      <c r="A9" s="111">
        <v>3</v>
      </c>
      <c r="B9" s="91" t="s">
        <v>12</v>
      </c>
      <c r="C9" s="55">
        <v>14873</v>
      </c>
      <c r="D9" s="56" t="s">
        <v>13</v>
      </c>
      <c r="E9" s="57">
        <v>30</v>
      </c>
      <c r="F9" s="79">
        <v>91800</v>
      </c>
      <c r="G9" s="80">
        <f t="shared" si="0"/>
        <v>2754000</v>
      </c>
    </row>
    <row r="10" spans="1:13" x14ac:dyDescent="0.2">
      <c r="A10" s="111">
        <v>4</v>
      </c>
      <c r="B10" s="91" t="s">
        <v>14</v>
      </c>
      <c r="C10" s="55">
        <v>1649</v>
      </c>
      <c r="D10" s="56" t="s">
        <v>15</v>
      </c>
      <c r="E10" s="66">
        <v>60</v>
      </c>
      <c r="F10" s="79">
        <v>268618</v>
      </c>
      <c r="G10" s="80">
        <f t="shared" si="0"/>
        <v>16117080</v>
      </c>
    </row>
    <row r="11" spans="1:13" x14ac:dyDescent="0.2">
      <c r="A11" s="77"/>
      <c r="B11" s="60" t="s">
        <v>8</v>
      </c>
      <c r="C11" s="60"/>
      <c r="D11" s="60"/>
      <c r="E11" s="61"/>
      <c r="F11" s="62"/>
      <c r="G11" s="163">
        <f>SUM(G7:G10)</f>
        <v>86203440</v>
      </c>
      <c r="J11" s="112">
        <f>'GRUPO I  TUBERIA Y ACCES PVC'!G14</f>
        <v>86203440</v>
      </c>
      <c r="M11" s="112">
        <f>J11</f>
        <v>86203440</v>
      </c>
    </row>
    <row r="13" spans="1:13" ht="27.75" customHeight="1" x14ac:dyDescent="0.2">
      <c r="A13" s="427" t="s">
        <v>16</v>
      </c>
      <c r="B13" s="427"/>
      <c r="C13" s="427"/>
      <c r="D13" s="427"/>
      <c r="E13" s="427"/>
      <c r="F13" s="427"/>
      <c r="G13" s="427"/>
    </row>
    <row r="14" spans="1:13" x14ac:dyDescent="0.2">
      <c r="A14" s="60" t="s">
        <v>3</v>
      </c>
      <c r="B14" s="60" t="s">
        <v>4</v>
      </c>
      <c r="C14" s="60"/>
      <c r="D14" s="60" t="s">
        <v>5</v>
      </c>
      <c r="E14" s="60" t="s">
        <v>6</v>
      </c>
      <c r="F14" s="60" t="s">
        <v>7</v>
      </c>
      <c r="G14" s="78" t="s">
        <v>8</v>
      </c>
    </row>
    <row r="15" spans="1:13" ht="25.5" x14ac:dyDescent="0.2">
      <c r="A15" s="111">
        <v>1</v>
      </c>
      <c r="B15" s="91" t="s">
        <v>17</v>
      </c>
      <c r="C15" s="55">
        <v>1688</v>
      </c>
      <c r="D15" s="56" t="s">
        <v>10</v>
      </c>
      <c r="E15" s="57">
        <v>540</v>
      </c>
      <c r="F15" s="191">
        <v>264784</v>
      </c>
      <c r="G15" s="58">
        <f t="shared" ref="G15:G20" si="1">E15*F15</f>
        <v>142983360</v>
      </c>
      <c r="J15" s="112"/>
      <c r="L15" s="112"/>
      <c r="M15" s="112"/>
    </row>
    <row r="16" spans="1:13" x14ac:dyDescent="0.2">
      <c r="A16" s="65">
        <v>2</v>
      </c>
      <c r="B16" s="54" t="s">
        <v>18</v>
      </c>
      <c r="C16" s="55">
        <v>502</v>
      </c>
      <c r="D16" s="56" t="s">
        <v>19</v>
      </c>
      <c r="E16" s="57">
        <v>2</v>
      </c>
      <c r="F16" s="46">
        <v>1177000</v>
      </c>
      <c r="G16" s="58">
        <f t="shared" si="1"/>
        <v>2354000</v>
      </c>
    </row>
    <row r="17" spans="1:13" x14ac:dyDescent="0.2">
      <c r="A17" s="65">
        <v>3</v>
      </c>
      <c r="B17" s="54" t="s">
        <v>20</v>
      </c>
      <c r="C17" s="55">
        <v>559</v>
      </c>
      <c r="D17" s="56" t="s">
        <v>19</v>
      </c>
      <c r="E17" s="57">
        <v>2</v>
      </c>
      <c r="F17" s="46">
        <v>999000</v>
      </c>
      <c r="G17" s="58">
        <f t="shared" si="1"/>
        <v>1998000</v>
      </c>
    </row>
    <row r="18" spans="1:13" x14ac:dyDescent="0.2">
      <c r="A18" s="65">
        <v>4</v>
      </c>
      <c r="B18" s="54" t="s">
        <v>21</v>
      </c>
      <c r="C18" s="55">
        <v>1215</v>
      </c>
      <c r="D18" s="56" t="s">
        <v>19</v>
      </c>
      <c r="E18" s="57">
        <v>2</v>
      </c>
      <c r="F18" s="46">
        <v>713000</v>
      </c>
      <c r="G18" s="58">
        <f t="shared" si="1"/>
        <v>1426000</v>
      </c>
    </row>
    <row r="19" spans="1:13" x14ac:dyDescent="0.2">
      <c r="A19" s="65">
        <v>5</v>
      </c>
      <c r="B19" s="54" t="s">
        <v>22</v>
      </c>
      <c r="C19" s="55">
        <v>6816</v>
      </c>
      <c r="D19" s="56" t="s">
        <v>19</v>
      </c>
      <c r="E19" s="57">
        <v>6</v>
      </c>
      <c r="F19" s="191">
        <v>373660</v>
      </c>
      <c r="G19" s="58">
        <f t="shared" si="1"/>
        <v>2241960</v>
      </c>
    </row>
    <row r="20" spans="1:13" x14ac:dyDescent="0.2">
      <c r="A20" s="65">
        <v>6</v>
      </c>
      <c r="B20" s="54" t="s">
        <v>23</v>
      </c>
      <c r="C20" s="55">
        <v>6803</v>
      </c>
      <c r="D20" s="56" t="s">
        <v>19</v>
      </c>
      <c r="E20" s="66">
        <v>6</v>
      </c>
      <c r="F20" s="191">
        <v>635460</v>
      </c>
      <c r="G20" s="58">
        <f t="shared" si="1"/>
        <v>3812760</v>
      </c>
    </row>
    <row r="21" spans="1:13" x14ac:dyDescent="0.2">
      <c r="A21" s="77"/>
      <c r="B21" s="60" t="s">
        <v>8</v>
      </c>
      <c r="C21" s="60"/>
      <c r="D21" s="60"/>
      <c r="E21" s="61"/>
      <c r="F21" s="62"/>
      <c r="G21" s="163">
        <f>SUM(G15:G20)</f>
        <v>154816080</v>
      </c>
      <c r="I21" s="112" t="s">
        <v>24</v>
      </c>
      <c r="J21" s="112">
        <f>'GRUPO I  TUBERIA Y ACCES PVC'!G19</f>
        <v>142983360</v>
      </c>
      <c r="L21" s="112">
        <f>'GRUPO III ACCES HD '!G15</f>
        <v>11832720</v>
      </c>
      <c r="M21" s="112">
        <f>J21+L21</f>
        <v>154816080</v>
      </c>
    </row>
    <row r="22" spans="1:13" ht="13.5" thickBot="1" x14ac:dyDescent="0.25"/>
    <row r="23" spans="1:13" ht="34.5" customHeight="1" thickBot="1" x14ac:dyDescent="0.25">
      <c r="A23" s="403" t="s">
        <v>25</v>
      </c>
      <c r="B23" s="404"/>
      <c r="C23" s="404"/>
      <c r="D23" s="404"/>
      <c r="E23" s="404"/>
      <c r="F23" s="404"/>
      <c r="G23" s="405"/>
    </row>
    <row r="24" spans="1:13" x14ac:dyDescent="0.2">
      <c r="A24" s="167" t="s">
        <v>3</v>
      </c>
      <c r="B24" s="167" t="s">
        <v>4</v>
      </c>
      <c r="C24" s="167"/>
      <c r="D24" s="167" t="s">
        <v>5</v>
      </c>
      <c r="E24" s="167" t="s">
        <v>6</v>
      </c>
      <c r="F24" s="168" t="s">
        <v>7</v>
      </c>
      <c r="G24" s="169" t="s">
        <v>8</v>
      </c>
    </row>
    <row r="25" spans="1:13" x14ac:dyDescent="0.2">
      <c r="A25" s="65">
        <v>1</v>
      </c>
      <c r="B25" s="44" t="s">
        <v>26</v>
      </c>
      <c r="C25" s="136">
        <v>6739</v>
      </c>
      <c r="D25" s="56" t="s">
        <v>10</v>
      </c>
      <c r="E25" s="57">
        <v>144</v>
      </c>
      <c r="F25" s="191">
        <v>211468</v>
      </c>
      <c r="G25" s="58">
        <f>E25*F25</f>
        <v>30451392</v>
      </c>
    </row>
    <row r="26" spans="1:13" x14ac:dyDescent="0.2">
      <c r="A26" s="65">
        <v>2</v>
      </c>
      <c r="B26" s="44" t="s">
        <v>27</v>
      </c>
      <c r="C26" s="45">
        <f>C39</f>
        <v>14808</v>
      </c>
      <c r="D26" s="56" t="s">
        <v>10</v>
      </c>
      <c r="E26" s="57">
        <v>54</v>
      </c>
      <c r="F26" s="191">
        <v>115368</v>
      </c>
      <c r="G26" s="58">
        <f t="shared" ref="G26:G30" si="2">E26*F26</f>
        <v>6229872</v>
      </c>
    </row>
    <row r="27" spans="1:13" x14ac:dyDescent="0.2">
      <c r="A27" s="65">
        <v>3</v>
      </c>
      <c r="B27" s="44" t="s">
        <v>28</v>
      </c>
      <c r="C27" s="45">
        <f>C38</f>
        <v>14807</v>
      </c>
      <c r="D27" s="56" t="s">
        <v>10</v>
      </c>
      <c r="E27" s="66">
        <v>360</v>
      </c>
      <c r="F27" s="191">
        <v>38402</v>
      </c>
      <c r="G27" s="58">
        <f t="shared" si="2"/>
        <v>13824720</v>
      </c>
    </row>
    <row r="28" spans="1:13" x14ac:dyDescent="0.2">
      <c r="A28" s="65">
        <v>4</v>
      </c>
      <c r="B28" s="44" t="s">
        <v>29</v>
      </c>
      <c r="C28" s="152">
        <v>14879</v>
      </c>
      <c r="D28" s="56" t="s">
        <v>15</v>
      </c>
      <c r="E28" s="66">
        <v>40</v>
      </c>
      <c r="F28" s="191">
        <v>341358</v>
      </c>
      <c r="G28" s="58">
        <f t="shared" si="2"/>
        <v>13654320</v>
      </c>
    </row>
    <row r="29" spans="1:13" x14ac:dyDescent="0.2">
      <c r="A29" s="65">
        <v>5</v>
      </c>
      <c r="B29" s="44" t="s">
        <v>30</v>
      </c>
      <c r="C29" s="45">
        <f>C38</f>
        <v>14807</v>
      </c>
      <c r="D29" s="56" t="s">
        <v>15</v>
      </c>
      <c r="E29" s="66">
        <v>20</v>
      </c>
      <c r="F29" s="191">
        <v>206788</v>
      </c>
      <c r="G29" s="58">
        <f t="shared" si="2"/>
        <v>4135760</v>
      </c>
    </row>
    <row r="30" spans="1:13" x14ac:dyDescent="0.2">
      <c r="A30" s="65">
        <v>6</v>
      </c>
      <c r="B30" s="135" t="s">
        <v>12</v>
      </c>
      <c r="C30" s="136">
        <v>14873</v>
      </c>
      <c r="D30" s="134" t="s">
        <v>13</v>
      </c>
      <c r="E30" s="57">
        <v>45</v>
      </c>
      <c r="F30" s="191">
        <v>91800</v>
      </c>
      <c r="G30" s="58">
        <f t="shared" si="2"/>
        <v>4131000</v>
      </c>
      <c r="I30" s="112">
        <f>G11+G21+G31</f>
        <v>313446584</v>
      </c>
      <c r="J30" s="112">
        <f>'GRUPO I  TUBERIA Y ACCES PVC'!G31</f>
        <v>72427064</v>
      </c>
      <c r="M30" s="112">
        <f>J30+K30+L30</f>
        <v>72427064</v>
      </c>
    </row>
    <row r="31" spans="1:13" x14ac:dyDescent="0.2">
      <c r="A31" s="142"/>
      <c r="B31" s="132" t="s">
        <v>8</v>
      </c>
      <c r="C31" s="132"/>
      <c r="D31" s="132"/>
      <c r="E31" s="138"/>
      <c r="F31" s="139"/>
      <c r="G31" s="163">
        <f>SUM(G25:G30)</f>
        <v>72427064</v>
      </c>
    </row>
    <row r="34" spans="1:13" x14ac:dyDescent="0.2">
      <c r="B34" s="426" t="s">
        <v>31</v>
      </c>
      <c r="C34" s="426"/>
      <c r="D34" s="426"/>
      <c r="E34" s="426"/>
      <c r="F34" s="426"/>
      <c r="G34" s="426"/>
    </row>
    <row r="36" spans="1:13" x14ac:dyDescent="0.2">
      <c r="A36" s="427" t="s">
        <v>32</v>
      </c>
      <c r="B36" s="427"/>
      <c r="C36" s="427"/>
      <c r="D36" s="427"/>
      <c r="E36" s="427"/>
      <c r="F36" s="427"/>
      <c r="G36" s="427"/>
    </row>
    <row r="37" spans="1:13" x14ac:dyDescent="0.2">
      <c r="A37" s="60" t="s">
        <v>3</v>
      </c>
      <c r="B37" s="60" t="s">
        <v>4</v>
      </c>
      <c r="C37" s="60"/>
      <c r="D37" s="60" t="s">
        <v>5</v>
      </c>
      <c r="E37" s="60" t="s">
        <v>6</v>
      </c>
      <c r="F37" s="60" t="s">
        <v>7</v>
      </c>
      <c r="G37" s="78" t="s">
        <v>8</v>
      </c>
    </row>
    <row r="38" spans="1:13" ht="25.5" x14ac:dyDescent="0.2">
      <c r="A38" s="65">
        <v>1</v>
      </c>
      <c r="B38" s="91" t="s">
        <v>9</v>
      </c>
      <c r="C38" s="55">
        <f>C7</f>
        <v>14807</v>
      </c>
      <c r="D38" s="56" t="s">
        <v>10</v>
      </c>
      <c r="E38" s="57">
        <v>270</v>
      </c>
      <c r="F38" s="79">
        <v>38402</v>
      </c>
      <c r="G38" s="80">
        <f t="shared" ref="G38:G41" si="3">SUM(E38*F38)</f>
        <v>10368540</v>
      </c>
    </row>
    <row r="39" spans="1:13" ht="25.5" x14ac:dyDescent="0.2">
      <c r="A39" s="65">
        <v>2</v>
      </c>
      <c r="B39" s="91" t="s">
        <v>33</v>
      </c>
      <c r="C39" s="55">
        <v>14808</v>
      </c>
      <c r="D39" s="56" t="s">
        <v>10</v>
      </c>
      <c r="E39" s="57">
        <v>348</v>
      </c>
      <c r="F39" s="79">
        <v>115368</v>
      </c>
      <c r="G39" s="80">
        <f t="shared" si="3"/>
        <v>40148064</v>
      </c>
    </row>
    <row r="40" spans="1:13" x14ac:dyDescent="0.2">
      <c r="A40" s="65">
        <v>3</v>
      </c>
      <c r="B40" s="91" t="s">
        <v>12</v>
      </c>
      <c r="C40" s="55">
        <f>C9</f>
        <v>14873</v>
      </c>
      <c r="D40" s="56" t="s">
        <v>13</v>
      </c>
      <c r="E40" s="57">
        <v>22</v>
      </c>
      <c r="F40" s="79">
        <v>91800</v>
      </c>
      <c r="G40" s="80">
        <f t="shared" si="3"/>
        <v>2019600</v>
      </c>
    </row>
    <row r="41" spans="1:13" x14ac:dyDescent="0.2">
      <c r="A41" s="65">
        <v>4</v>
      </c>
      <c r="B41" s="91" t="s">
        <v>34</v>
      </c>
      <c r="C41" s="55">
        <v>1655</v>
      </c>
      <c r="D41" s="56" t="s">
        <v>15</v>
      </c>
      <c r="E41" s="66">
        <v>45</v>
      </c>
      <c r="F41" s="79">
        <v>206788</v>
      </c>
      <c r="G41" s="80">
        <f t="shared" si="3"/>
        <v>9305460</v>
      </c>
    </row>
    <row r="42" spans="1:13" x14ac:dyDescent="0.2">
      <c r="A42" s="77"/>
      <c r="B42" s="60" t="s">
        <v>8</v>
      </c>
      <c r="C42" s="60"/>
      <c r="D42" s="60"/>
      <c r="E42" s="61"/>
      <c r="F42" s="62"/>
      <c r="G42" s="63">
        <f>SUM(G38:G41)</f>
        <v>61841664</v>
      </c>
      <c r="I42" s="112">
        <f>G42</f>
        <v>61841664</v>
      </c>
      <c r="J42" s="112">
        <f>'GRUPO I  TUBERIA Y ACCES PVC'!G42</f>
        <v>61841664</v>
      </c>
      <c r="M42" s="112">
        <f>J42+K42+L42</f>
        <v>61841664</v>
      </c>
    </row>
    <row r="45" spans="1:13" x14ac:dyDescent="0.2">
      <c r="B45" s="426" t="s">
        <v>35</v>
      </c>
      <c r="C45" s="426"/>
      <c r="D45" s="426"/>
      <c r="E45" s="426"/>
      <c r="F45" s="426"/>
      <c r="G45" s="426"/>
    </row>
    <row r="48" spans="1:13" x14ac:dyDescent="0.2">
      <c r="A48" s="427" t="s">
        <v>36</v>
      </c>
      <c r="B48" s="427"/>
      <c r="C48" s="427"/>
      <c r="D48" s="427"/>
      <c r="E48" s="427"/>
      <c r="F48" s="427"/>
      <c r="G48" s="427"/>
    </row>
    <row r="49" spans="1:13" x14ac:dyDescent="0.2">
      <c r="A49" s="20" t="s">
        <v>3</v>
      </c>
      <c r="B49" s="20" t="s">
        <v>37</v>
      </c>
      <c r="C49" s="20"/>
      <c r="D49" s="20" t="s">
        <v>5</v>
      </c>
      <c r="E49" s="20" t="s">
        <v>6</v>
      </c>
      <c r="F49" s="21" t="s">
        <v>7</v>
      </c>
      <c r="G49" s="22" t="s">
        <v>8</v>
      </c>
    </row>
    <row r="50" spans="1:13" ht="25.5" x14ac:dyDescent="0.2">
      <c r="A50" s="23">
        <v>1</v>
      </c>
      <c r="B50" s="91" t="s">
        <v>38</v>
      </c>
      <c r="C50" s="55">
        <v>14807</v>
      </c>
      <c r="D50" s="23" t="s">
        <v>10</v>
      </c>
      <c r="E50" s="24">
        <v>78</v>
      </c>
      <c r="F50" s="104">
        <f>F38</f>
        <v>38402</v>
      </c>
      <c r="G50" s="105">
        <f>SUM(E50*F50)</f>
        <v>2995356</v>
      </c>
    </row>
    <row r="51" spans="1:13" ht="25.5" x14ac:dyDescent="0.2">
      <c r="A51" s="23">
        <v>2</v>
      </c>
      <c r="B51" s="91" t="s">
        <v>39</v>
      </c>
      <c r="C51" s="55">
        <v>1730</v>
      </c>
      <c r="D51" s="23" t="s">
        <v>10</v>
      </c>
      <c r="E51" s="24">
        <v>78</v>
      </c>
      <c r="F51" s="104">
        <v>1386898</v>
      </c>
      <c r="G51" s="105">
        <f>SUM(E51*F51)</f>
        <v>108178044</v>
      </c>
      <c r="I51" s="81" t="s">
        <v>24</v>
      </c>
    </row>
    <row r="52" spans="1:13" x14ac:dyDescent="0.2">
      <c r="A52" s="23">
        <v>3</v>
      </c>
      <c r="B52" s="91" t="s">
        <v>12</v>
      </c>
      <c r="C52" s="55">
        <f>+C40</f>
        <v>14873</v>
      </c>
      <c r="D52" s="23" t="s">
        <v>13</v>
      </c>
      <c r="E52" s="24">
        <v>16</v>
      </c>
      <c r="F52" s="104">
        <f>+F40</f>
        <v>91800</v>
      </c>
      <c r="G52" s="105">
        <f>SUM(E52*F52)</f>
        <v>1468800</v>
      </c>
    </row>
    <row r="53" spans="1:13" x14ac:dyDescent="0.2">
      <c r="A53" s="23">
        <v>4</v>
      </c>
      <c r="B53" s="91" t="s">
        <v>40</v>
      </c>
      <c r="C53" s="67">
        <v>16063</v>
      </c>
      <c r="D53" s="39" t="s">
        <v>15</v>
      </c>
      <c r="E53" s="40">
        <v>15</v>
      </c>
      <c r="F53" s="106">
        <v>599125</v>
      </c>
      <c r="G53" s="105">
        <f>SUM(E53*F53)</f>
        <v>8986875</v>
      </c>
    </row>
    <row r="54" spans="1:13" x14ac:dyDescent="0.2">
      <c r="A54" s="38"/>
      <c r="B54" s="41" t="s">
        <v>41</v>
      </c>
      <c r="C54" s="41"/>
      <c r="D54" s="42"/>
      <c r="E54" s="43"/>
      <c r="F54" s="107"/>
      <c r="G54" s="108">
        <f>SUM(G50:G53)</f>
        <v>121629075</v>
      </c>
      <c r="J54" s="130">
        <f>'GRUPO I  TUBERIA Y ACCES PVC'!G53</f>
        <v>121629075</v>
      </c>
      <c r="M54" s="112">
        <f>J54+K54+L54</f>
        <v>121629075</v>
      </c>
    </row>
    <row r="55" spans="1:13" x14ac:dyDescent="0.2">
      <c r="A55" s="113"/>
      <c r="B55" s="114"/>
      <c r="C55" s="114"/>
      <c r="D55" s="114"/>
      <c r="E55" s="115"/>
      <c r="F55" s="98"/>
      <c r="G55" s="116"/>
    </row>
    <row r="56" spans="1:13" x14ac:dyDescent="0.2">
      <c r="A56" s="427" t="s">
        <v>42</v>
      </c>
      <c r="B56" s="427"/>
      <c r="C56" s="427"/>
      <c r="D56" s="427"/>
      <c r="E56" s="427"/>
      <c r="F56" s="427"/>
      <c r="G56" s="427"/>
    </row>
    <row r="57" spans="1:13" x14ac:dyDescent="0.2">
      <c r="A57" s="25"/>
      <c r="B57" s="26"/>
      <c r="C57" s="27"/>
      <c r="D57" s="28"/>
      <c r="E57" s="29"/>
      <c r="F57" s="30"/>
      <c r="G57" s="31"/>
    </row>
    <row r="58" spans="1:13" x14ac:dyDescent="0.2">
      <c r="A58" s="23">
        <v>5</v>
      </c>
      <c r="B58" s="49" t="s">
        <v>43</v>
      </c>
      <c r="C58" s="55">
        <v>14834</v>
      </c>
      <c r="D58" s="32" t="s">
        <v>10</v>
      </c>
      <c r="E58" s="33">
        <v>90</v>
      </c>
      <c r="F58" s="193">
        <v>3112</v>
      </c>
      <c r="G58" s="105">
        <f t="shared" ref="G58:G60" si="4">E58*F58</f>
        <v>280080</v>
      </c>
    </row>
    <row r="59" spans="1:13" x14ac:dyDescent="0.2">
      <c r="A59" s="23">
        <v>7</v>
      </c>
      <c r="B59" s="49" t="s">
        <v>44</v>
      </c>
      <c r="C59" s="55">
        <v>7328</v>
      </c>
      <c r="D59" s="32" t="s">
        <v>10</v>
      </c>
      <c r="E59" s="33">
        <v>15</v>
      </c>
      <c r="F59" s="193">
        <v>26701</v>
      </c>
      <c r="G59" s="105">
        <f t="shared" si="4"/>
        <v>400515</v>
      </c>
    </row>
    <row r="60" spans="1:13" x14ac:dyDescent="0.2">
      <c r="A60" s="23">
        <v>8</v>
      </c>
      <c r="B60" s="49" t="s">
        <v>45</v>
      </c>
      <c r="C60" s="55">
        <v>325</v>
      </c>
      <c r="D60" s="32" t="s">
        <v>19</v>
      </c>
      <c r="E60" s="34">
        <v>30</v>
      </c>
      <c r="F60" s="193">
        <v>3118</v>
      </c>
      <c r="G60" s="105">
        <f t="shared" si="4"/>
        <v>93540</v>
      </c>
    </row>
    <row r="61" spans="1:13" x14ac:dyDescent="0.2">
      <c r="A61" s="35"/>
      <c r="B61" s="20" t="s">
        <v>8</v>
      </c>
      <c r="C61" s="37"/>
      <c r="D61" s="20"/>
      <c r="E61" s="36"/>
      <c r="F61" s="21"/>
      <c r="G61" s="109">
        <f>SUM(G58:G60)</f>
        <v>774135</v>
      </c>
      <c r="I61" s="117">
        <f>G54+G61</f>
        <v>122403210</v>
      </c>
      <c r="J61" s="130">
        <f>'GRUPO I  TUBERIA Y ACCES PVC'!G60</f>
        <v>774135</v>
      </c>
      <c r="M61" s="112">
        <f>J61+K61+L61</f>
        <v>774135</v>
      </c>
    </row>
    <row r="65" spans="1:13" x14ac:dyDescent="0.2">
      <c r="B65" s="426" t="s">
        <v>46</v>
      </c>
      <c r="C65" s="426"/>
      <c r="D65" s="426"/>
      <c r="E65" s="426"/>
      <c r="F65" s="426"/>
      <c r="G65" s="426"/>
    </row>
    <row r="67" spans="1:13" x14ac:dyDescent="0.2">
      <c r="A67" s="427" t="s">
        <v>47</v>
      </c>
      <c r="B67" s="427"/>
      <c r="C67" s="427"/>
      <c r="D67" s="427"/>
      <c r="E67" s="427"/>
      <c r="F67" s="427"/>
      <c r="G67" s="427"/>
    </row>
    <row r="68" spans="1:13" x14ac:dyDescent="0.2">
      <c r="A68" s="60" t="s">
        <v>3</v>
      </c>
      <c r="B68" s="60" t="s">
        <v>4</v>
      </c>
      <c r="C68" s="60"/>
      <c r="D68" s="60" t="s">
        <v>5</v>
      </c>
      <c r="E68" s="60" t="s">
        <v>6</v>
      </c>
      <c r="F68" s="60" t="s">
        <v>7</v>
      </c>
      <c r="G68" s="78" t="s">
        <v>8</v>
      </c>
    </row>
    <row r="69" spans="1:13" ht="25.5" x14ac:dyDescent="0.2">
      <c r="A69" s="65">
        <v>1</v>
      </c>
      <c r="B69" s="91" t="s">
        <v>17</v>
      </c>
      <c r="C69" s="55">
        <f>+'GRUPO TODOS GRUPOS '!C81</f>
        <v>1989</v>
      </c>
      <c r="D69" s="56" t="s">
        <v>10</v>
      </c>
      <c r="E69" s="57">
        <v>102</v>
      </c>
      <c r="F69" s="46">
        <v>264784</v>
      </c>
      <c r="G69" s="58">
        <f t="shared" ref="G69:G71" si="5">E69*F69</f>
        <v>27007968</v>
      </c>
    </row>
    <row r="70" spans="1:13" x14ac:dyDescent="0.2">
      <c r="A70" s="65">
        <v>2</v>
      </c>
      <c r="B70" s="54" t="s">
        <v>48</v>
      </c>
      <c r="C70" s="67">
        <v>16064</v>
      </c>
      <c r="D70" s="56" t="s">
        <v>19</v>
      </c>
      <c r="E70" s="57">
        <v>1</v>
      </c>
      <c r="F70" s="191">
        <v>980000</v>
      </c>
      <c r="G70" s="58">
        <f t="shared" si="5"/>
        <v>980000</v>
      </c>
    </row>
    <row r="71" spans="1:13" x14ac:dyDescent="0.2">
      <c r="A71" s="65">
        <v>3</v>
      </c>
      <c r="B71" s="54" t="s">
        <v>23</v>
      </c>
      <c r="C71" s="55">
        <v>6803</v>
      </c>
      <c r="D71" s="56" t="s">
        <v>19</v>
      </c>
      <c r="E71" s="66">
        <v>4</v>
      </c>
      <c r="F71" s="46">
        <v>635460</v>
      </c>
      <c r="G71" s="58">
        <f t="shared" si="5"/>
        <v>2541840</v>
      </c>
    </row>
    <row r="72" spans="1:13" x14ac:dyDescent="0.2">
      <c r="A72" s="77"/>
      <c r="B72" s="60" t="s">
        <v>8</v>
      </c>
      <c r="C72" s="60"/>
      <c r="D72" s="60"/>
      <c r="E72" s="61"/>
      <c r="F72" s="62"/>
      <c r="G72" s="63">
        <f>SUM(G69:G71)</f>
        <v>30529808</v>
      </c>
      <c r="J72" s="112">
        <f>'GRUPO I  TUBERIA Y ACCES PVC'!G80</f>
        <v>91593475</v>
      </c>
      <c r="L72" s="112">
        <f>'GRUPO III ACCES HD '!G27</f>
        <v>6490570</v>
      </c>
      <c r="M72" s="112">
        <f>J72+K72+L72</f>
        <v>98084045</v>
      </c>
    </row>
    <row r="74" spans="1:13" ht="38.25" customHeight="1" x14ac:dyDescent="0.2">
      <c r="A74" s="427" t="s">
        <v>49</v>
      </c>
      <c r="B74" s="427"/>
      <c r="C74" s="427"/>
      <c r="D74" s="427"/>
      <c r="E74" s="427"/>
      <c r="F74" s="427"/>
      <c r="G74" s="427"/>
    </row>
    <row r="75" spans="1:13" x14ac:dyDescent="0.2">
      <c r="A75" s="1" t="s">
        <v>3</v>
      </c>
      <c r="B75" s="1" t="s">
        <v>4</v>
      </c>
      <c r="C75" s="1"/>
      <c r="D75" s="1" t="s">
        <v>5</v>
      </c>
      <c r="E75" s="2" t="s">
        <v>6</v>
      </c>
      <c r="F75" s="3" t="s">
        <v>7</v>
      </c>
      <c r="G75" s="4" t="s">
        <v>8</v>
      </c>
    </row>
    <row r="76" spans="1:13" x14ac:dyDescent="0.2">
      <c r="A76" s="1"/>
      <c r="B76" s="1" t="s">
        <v>24</v>
      </c>
      <c r="C76" s="1"/>
      <c r="D76" s="1"/>
      <c r="E76" s="2"/>
      <c r="F76" s="3"/>
      <c r="G76" s="5" t="s">
        <v>24</v>
      </c>
    </row>
    <row r="77" spans="1:13" ht="25.5" x14ac:dyDescent="0.2">
      <c r="A77" s="6">
        <v>1</v>
      </c>
      <c r="B77" s="50" t="s">
        <v>50</v>
      </c>
      <c r="C77" s="55">
        <v>1629</v>
      </c>
      <c r="D77" s="6" t="s">
        <v>10</v>
      </c>
      <c r="E77" s="7">
        <v>1002</v>
      </c>
      <c r="F77" s="8">
        <v>53703</v>
      </c>
      <c r="G77" s="5">
        <f>SUM(E77*F77)</f>
        <v>53810406</v>
      </c>
    </row>
    <row r="78" spans="1:13" ht="25.5" x14ac:dyDescent="0.2">
      <c r="A78" s="9">
        <v>2</v>
      </c>
      <c r="B78" s="51" t="s">
        <v>51</v>
      </c>
      <c r="C78" s="55">
        <v>6347</v>
      </c>
      <c r="D78" s="9" t="s">
        <v>52</v>
      </c>
      <c r="E78" s="11">
        <v>1</v>
      </c>
      <c r="F78" s="12">
        <v>325000</v>
      </c>
      <c r="G78" s="5">
        <f>SUM(E78*F78)</f>
        <v>325000</v>
      </c>
    </row>
    <row r="79" spans="1:13" x14ac:dyDescent="0.2">
      <c r="A79" s="9">
        <v>3</v>
      </c>
      <c r="B79" s="13" t="s">
        <v>53</v>
      </c>
      <c r="C79" s="55">
        <v>14893</v>
      </c>
      <c r="D79" s="14" t="s">
        <v>52</v>
      </c>
      <c r="E79" s="11">
        <v>1</v>
      </c>
      <c r="F79" s="12">
        <v>476000</v>
      </c>
      <c r="G79" s="5">
        <f>SUM(E79*F79)</f>
        <v>476000</v>
      </c>
    </row>
    <row r="80" spans="1:13" x14ac:dyDescent="0.2">
      <c r="A80" s="6">
        <v>4</v>
      </c>
      <c r="B80" s="15" t="s">
        <v>54</v>
      </c>
      <c r="C80" s="67">
        <v>16065</v>
      </c>
      <c r="D80" s="6" t="s">
        <v>52</v>
      </c>
      <c r="E80" s="7">
        <v>1</v>
      </c>
      <c r="F80" s="199">
        <v>80000</v>
      </c>
      <c r="G80" s="5">
        <f t="shared" ref="G80:G84" si="6">SUM(E80*F80)</f>
        <v>80000</v>
      </c>
    </row>
    <row r="81" spans="1:13" x14ac:dyDescent="0.2">
      <c r="A81" s="6">
        <v>5</v>
      </c>
      <c r="B81" s="10" t="s">
        <v>55</v>
      </c>
      <c r="C81" s="55">
        <v>1989</v>
      </c>
      <c r="D81" s="6" t="s">
        <v>52</v>
      </c>
      <c r="E81" s="7">
        <v>1</v>
      </c>
      <c r="F81" s="8">
        <v>833000</v>
      </c>
      <c r="G81" s="5">
        <f t="shared" si="6"/>
        <v>833000</v>
      </c>
    </row>
    <row r="82" spans="1:13" x14ac:dyDescent="0.2">
      <c r="A82" s="6">
        <v>6</v>
      </c>
      <c r="B82" s="13" t="s">
        <v>56</v>
      </c>
      <c r="C82" s="67">
        <v>16066</v>
      </c>
      <c r="D82" s="6" t="s">
        <v>52</v>
      </c>
      <c r="E82" s="7">
        <v>10</v>
      </c>
      <c r="F82" s="8">
        <v>180000</v>
      </c>
      <c r="G82" s="5">
        <f t="shared" si="6"/>
        <v>1800000</v>
      </c>
    </row>
    <row r="83" spans="1:13" x14ac:dyDescent="0.2">
      <c r="A83" s="6">
        <v>7</v>
      </c>
      <c r="B83" s="13" t="s">
        <v>57</v>
      </c>
      <c r="C83" s="55">
        <v>11790</v>
      </c>
      <c r="D83" s="6" t="s">
        <v>52</v>
      </c>
      <c r="E83" s="7">
        <v>4</v>
      </c>
      <c r="F83" s="8">
        <v>180000</v>
      </c>
      <c r="G83" s="5">
        <f t="shared" si="6"/>
        <v>720000</v>
      </c>
    </row>
    <row r="84" spans="1:13" x14ac:dyDescent="0.2">
      <c r="A84" s="6">
        <v>8</v>
      </c>
      <c r="B84" s="13" t="s">
        <v>58</v>
      </c>
      <c r="C84" s="55">
        <v>276</v>
      </c>
      <c r="D84" s="6" t="s">
        <v>52</v>
      </c>
      <c r="E84" s="7">
        <v>4</v>
      </c>
      <c r="F84" s="8">
        <v>140000</v>
      </c>
      <c r="G84" s="5">
        <f t="shared" si="6"/>
        <v>560000</v>
      </c>
    </row>
    <row r="85" spans="1:13" x14ac:dyDescent="0.2">
      <c r="A85" s="16"/>
      <c r="B85" s="17" t="s">
        <v>59</v>
      </c>
      <c r="C85" s="17"/>
      <c r="D85" s="1"/>
      <c r="E85" s="18"/>
      <c r="F85" s="19"/>
      <c r="G85" s="4">
        <f>SUM(G77:G84)</f>
        <v>58604406</v>
      </c>
      <c r="I85" s="118">
        <f>G72+G85</f>
        <v>89134214</v>
      </c>
      <c r="J85" s="130">
        <f>'GRUPO I  TUBERIA Y ACCES PVC'!G86</f>
        <v>54135406</v>
      </c>
      <c r="L85" s="130">
        <f>'GRUPO III ACCES HD '!G40</f>
        <v>4469000</v>
      </c>
      <c r="M85" s="112">
        <f>J85+K85+L85</f>
        <v>58604406</v>
      </c>
    </row>
    <row r="88" spans="1:13" x14ac:dyDescent="0.2">
      <c r="B88" s="426" t="s">
        <v>60</v>
      </c>
      <c r="C88" s="426"/>
      <c r="D88" s="426"/>
      <c r="E88" s="426"/>
      <c r="F88" s="426"/>
      <c r="G88" s="426"/>
    </row>
    <row r="91" spans="1:13" ht="34.5" customHeight="1" x14ac:dyDescent="0.2">
      <c r="A91" s="427" t="s">
        <v>61</v>
      </c>
      <c r="B91" s="427"/>
      <c r="C91" s="427"/>
      <c r="D91" s="427"/>
      <c r="E91" s="427"/>
      <c r="F91" s="427"/>
      <c r="G91" s="427"/>
    </row>
    <row r="92" spans="1:13" x14ac:dyDescent="0.2">
      <c r="A92" s="72">
        <v>1</v>
      </c>
      <c r="B92" s="96" t="s">
        <v>27</v>
      </c>
      <c r="C92" s="55">
        <f>C39</f>
        <v>14808</v>
      </c>
      <c r="D92" s="56" t="s">
        <v>10</v>
      </c>
      <c r="E92" s="74">
        <v>60</v>
      </c>
      <c r="F92" s="193">
        <v>115368</v>
      </c>
      <c r="G92" s="76">
        <f t="shared" ref="G92:G99" si="7">ROUND(E92*F92,0)</f>
        <v>6922080</v>
      </c>
    </row>
    <row r="93" spans="1:13" x14ac:dyDescent="0.2">
      <c r="A93" s="72">
        <v>2</v>
      </c>
      <c r="B93" s="96" t="s">
        <v>28</v>
      </c>
      <c r="C93" s="55">
        <f>C50</f>
        <v>14807</v>
      </c>
      <c r="D93" s="56" t="s">
        <v>10</v>
      </c>
      <c r="E93" s="74">
        <v>60</v>
      </c>
      <c r="F93" s="192">
        <v>38402</v>
      </c>
      <c r="G93" s="76">
        <f t="shared" si="7"/>
        <v>2304120</v>
      </c>
    </row>
    <row r="94" spans="1:13" x14ac:dyDescent="0.2">
      <c r="A94" s="72">
        <v>3</v>
      </c>
      <c r="B94" s="96" t="s">
        <v>62</v>
      </c>
      <c r="C94" s="55">
        <f>C41</f>
        <v>1655</v>
      </c>
      <c r="D94" s="56" t="s">
        <v>15</v>
      </c>
      <c r="E94" s="74">
        <v>18</v>
      </c>
      <c r="F94" s="193">
        <v>206788</v>
      </c>
      <c r="G94" s="76">
        <f t="shared" si="7"/>
        <v>3722184</v>
      </c>
    </row>
    <row r="95" spans="1:13" x14ac:dyDescent="0.2">
      <c r="A95" s="72">
        <v>4</v>
      </c>
      <c r="B95" s="91" t="s">
        <v>12</v>
      </c>
      <c r="C95" s="55">
        <f>C52</f>
        <v>14873</v>
      </c>
      <c r="D95" s="56" t="s">
        <v>63</v>
      </c>
      <c r="E95" s="74">
        <v>6</v>
      </c>
      <c r="F95" s="193">
        <v>91800</v>
      </c>
      <c r="G95" s="76">
        <f t="shared" si="7"/>
        <v>550800</v>
      </c>
    </row>
    <row r="96" spans="1:13" ht="25.5" x14ac:dyDescent="0.2">
      <c r="A96" s="72">
        <v>5</v>
      </c>
      <c r="B96" s="97" t="s">
        <v>64</v>
      </c>
      <c r="C96" s="55">
        <v>1618</v>
      </c>
      <c r="D96" s="56" t="s">
        <v>10</v>
      </c>
      <c r="E96" s="74">
        <v>60</v>
      </c>
      <c r="F96" s="193">
        <v>36592</v>
      </c>
      <c r="G96" s="76">
        <f t="shared" si="7"/>
        <v>2195520</v>
      </c>
    </row>
    <row r="97" spans="1:13" x14ac:dyDescent="0.2">
      <c r="A97" s="72">
        <v>7</v>
      </c>
      <c r="B97" s="96" t="s">
        <v>65</v>
      </c>
      <c r="C97" s="55">
        <v>7328</v>
      </c>
      <c r="D97" s="56" t="s">
        <v>15</v>
      </c>
      <c r="E97" s="74">
        <f>+E71</f>
        <v>4</v>
      </c>
      <c r="F97" s="193">
        <v>26701</v>
      </c>
      <c r="G97" s="76">
        <f t="shared" si="7"/>
        <v>106804</v>
      </c>
    </row>
    <row r="98" spans="1:13" x14ac:dyDescent="0.2">
      <c r="A98" s="72">
        <v>8</v>
      </c>
      <c r="B98" s="96" t="s">
        <v>66</v>
      </c>
      <c r="C98" s="55">
        <v>325</v>
      </c>
      <c r="D98" s="56" t="s">
        <v>15</v>
      </c>
      <c r="E98" s="74">
        <f>+E97*2</f>
        <v>8</v>
      </c>
      <c r="F98" s="193">
        <v>3118</v>
      </c>
      <c r="G98" s="76">
        <f t="shared" si="7"/>
        <v>24944</v>
      </c>
    </row>
    <row r="99" spans="1:13" x14ac:dyDescent="0.2">
      <c r="A99" s="72">
        <v>9</v>
      </c>
      <c r="B99" s="96" t="s">
        <v>67</v>
      </c>
      <c r="C99" s="55">
        <v>14834</v>
      </c>
      <c r="D99" s="56" t="s">
        <v>10</v>
      </c>
      <c r="E99" s="74">
        <v>90</v>
      </c>
      <c r="F99" s="193">
        <v>3112</v>
      </c>
      <c r="G99" s="76">
        <f t="shared" si="7"/>
        <v>280080</v>
      </c>
    </row>
    <row r="100" spans="1:13" x14ac:dyDescent="0.2">
      <c r="A100" s="77"/>
      <c r="B100" s="60" t="s">
        <v>8</v>
      </c>
      <c r="C100" s="60"/>
      <c r="D100" s="60"/>
      <c r="E100" s="61"/>
      <c r="F100" s="62"/>
      <c r="G100" s="78">
        <f>SUM(G92:G99)</f>
        <v>16106532</v>
      </c>
      <c r="J100" s="112">
        <f>'GRUPO I  TUBERIA Y ACCES PVC'!G101</f>
        <v>16106532</v>
      </c>
      <c r="M100" s="112">
        <f>J100+K100+L100</f>
        <v>16106532</v>
      </c>
    </row>
    <row r="102" spans="1:13" ht="36.75" customHeight="1" x14ac:dyDescent="0.2">
      <c r="A102" s="427" t="s">
        <v>68</v>
      </c>
      <c r="B102" s="427"/>
      <c r="C102" s="427"/>
      <c r="D102" s="427"/>
      <c r="E102" s="427"/>
      <c r="F102" s="427"/>
      <c r="G102" s="427"/>
    </row>
    <row r="103" spans="1:13" x14ac:dyDescent="0.2">
      <c r="A103" s="60" t="s">
        <v>3</v>
      </c>
      <c r="B103" s="60" t="s">
        <v>4</v>
      </c>
      <c r="C103" s="60"/>
      <c r="D103" s="60" t="s">
        <v>5</v>
      </c>
      <c r="E103" s="60" t="s">
        <v>6</v>
      </c>
      <c r="F103" s="60" t="s">
        <v>7</v>
      </c>
      <c r="G103" s="78" t="s">
        <v>8</v>
      </c>
    </row>
    <row r="104" spans="1:13" x14ac:dyDescent="0.2">
      <c r="A104" s="65">
        <v>1</v>
      </c>
      <c r="B104" s="54" t="s">
        <v>69</v>
      </c>
      <c r="C104" s="55">
        <v>14673</v>
      </c>
      <c r="D104" s="56" t="s">
        <v>10</v>
      </c>
      <c r="E104" s="57">
        <v>330</v>
      </c>
      <c r="F104" s="46">
        <f>1209100/6</f>
        <v>201516.66666666666</v>
      </c>
      <c r="G104" s="58">
        <f t="shared" ref="G104:G117" si="8">E104*F104</f>
        <v>66500500</v>
      </c>
    </row>
    <row r="105" spans="1:13" x14ac:dyDescent="0.2">
      <c r="A105" s="65">
        <v>2</v>
      </c>
      <c r="B105" s="54" t="s">
        <v>70</v>
      </c>
      <c r="C105" s="55">
        <v>15434</v>
      </c>
      <c r="D105" s="56" t="s">
        <v>19</v>
      </c>
      <c r="E105" s="57">
        <v>2</v>
      </c>
      <c r="F105" s="46">
        <v>351714</v>
      </c>
      <c r="G105" s="58">
        <f t="shared" si="8"/>
        <v>703428</v>
      </c>
    </row>
    <row r="106" spans="1:13" x14ac:dyDescent="0.2">
      <c r="A106" s="65">
        <v>3</v>
      </c>
      <c r="B106" s="54" t="s">
        <v>71</v>
      </c>
      <c r="C106" s="55">
        <v>605</v>
      </c>
      <c r="D106" s="56" t="s">
        <v>19</v>
      </c>
      <c r="E106" s="57">
        <v>1</v>
      </c>
      <c r="F106" s="46">
        <v>492449</v>
      </c>
      <c r="G106" s="58">
        <f t="shared" si="8"/>
        <v>492449</v>
      </c>
    </row>
    <row r="107" spans="1:13" x14ac:dyDescent="0.2">
      <c r="A107" s="65">
        <v>4</v>
      </c>
      <c r="B107" s="54" t="s">
        <v>72</v>
      </c>
      <c r="C107" s="55">
        <v>1206</v>
      </c>
      <c r="D107" s="56" t="s">
        <v>19</v>
      </c>
      <c r="E107" s="57">
        <v>2</v>
      </c>
      <c r="F107" s="46">
        <v>200923</v>
      </c>
      <c r="G107" s="58">
        <f t="shared" si="8"/>
        <v>401846</v>
      </c>
    </row>
    <row r="108" spans="1:13" x14ac:dyDescent="0.2">
      <c r="A108" s="65">
        <v>5</v>
      </c>
      <c r="B108" s="54" t="s">
        <v>73</v>
      </c>
      <c r="C108" s="55">
        <v>1432</v>
      </c>
      <c r="D108" s="56" t="s">
        <v>19</v>
      </c>
      <c r="E108" s="57">
        <v>1</v>
      </c>
      <c r="F108" s="46">
        <v>777349</v>
      </c>
      <c r="G108" s="58">
        <f t="shared" si="8"/>
        <v>777349</v>
      </c>
    </row>
    <row r="109" spans="1:13" x14ac:dyDescent="0.2">
      <c r="A109" s="65">
        <v>6</v>
      </c>
      <c r="B109" s="54" t="s">
        <v>74</v>
      </c>
      <c r="C109" s="55">
        <v>14675</v>
      </c>
      <c r="D109" s="56" t="s">
        <v>19</v>
      </c>
      <c r="E109" s="57">
        <v>2</v>
      </c>
      <c r="F109" s="46">
        <v>169866</v>
      </c>
      <c r="G109" s="58">
        <f t="shared" si="8"/>
        <v>339732</v>
      </c>
    </row>
    <row r="110" spans="1:13" x14ac:dyDescent="0.2">
      <c r="A110" s="65">
        <v>7</v>
      </c>
      <c r="B110" s="54" t="s">
        <v>75</v>
      </c>
      <c r="C110" s="55">
        <v>15470</v>
      </c>
      <c r="D110" s="56" t="s">
        <v>19</v>
      </c>
      <c r="E110" s="57">
        <v>1</v>
      </c>
      <c r="F110" s="46">
        <v>53388</v>
      </c>
      <c r="G110" s="58">
        <f t="shared" si="8"/>
        <v>53388</v>
      </c>
    </row>
    <row r="111" spans="1:13" x14ac:dyDescent="0.2">
      <c r="A111" s="65">
        <v>8</v>
      </c>
      <c r="B111" s="54" t="s">
        <v>76</v>
      </c>
      <c r="C111" s="55">
        <v>2891</v>
      </c>
      <c r="D111" s="56" t="s">
        <v>19</v>
      </c>
      <c r="E111" s="57">
        <v>2</v>
      </c>
      <c r="F111" s="46">
        <v>102500</v>
      </c>
      <c r="G111" s="58">
        <f t="shared" si="8"/>
        <v>205000</v>
      </c>
    </row>
    <row r="112" spans="1:13" x14ac:dyDescent="0.2">
      <c r="A112" s="65">
        <v>9</v>
      </c>
      <c r="B112" s="54" t="s">
        <v>77</v>
      </c>
      <c r="C112" s="55">
        <v>2890</v>
      </c>
      <c r="D112" s="56" t="s">
        <v>19</v>
      </c>
      <c r="E112" s="57">
        <v>1</v>
      </c>
      <c r="F112" s="191">
        <v>82000</v>
      </c>
      <c r="G112" s="58">
        <f t="shared" si="8"/>
        <v>82000</v>
      </c>
    </row>
    <row r="113" spans="1:13" ht="25.5" x14ac:dyDescent="0.2">
      <c r="A113" s="65">
        <v>10</v>
      </c>
      <c r="B113" s="54" t="s">
        <v>78</v>
      </c>
      <c r="C113" s="55">
        <v>6403</v>
      </c>
      <c r="D113" s="56" t="s">
        <v>79</v>
      </c>
      <c r="E113" s="57">
        <v>2</v>
      </c>
      <c r="F113" s="46">
        <v>120000</v>
      </c>
      <c r="G113" s="58">
        <f t="shared" si="8"/>
        <v>240000</v>
      </c>
    </row>
    <row r="114" spans="1:13" x14ac:dyDescent="0.2">
      <c r="A114" s="65">
        <v>11</v>
      </c>
      <c r="B114" s="54" t="s">
        <v>80</v>
      </c>
      <c r="C114" s="55">
        <v>306</v>
      </c>
      <c r="D114" s="56" t="s">
        <v>19</v>
      </c>
      <c r="E114" s="57">
        <v>2</v>
      </c>
      <c r="F114" s="46">
        <v>288750</v>
      </c>
      <c r="G114" s="58">
        <f t="shared" si="8"/>
        <v>577500</v>
      </c>
    </row>
    <row r="115" spans="1:13" x14ac:dyDescent="0.2">
      <c r="A115" s="65">
        <v>12</v>
      </c>
      <c r="B115" s="54" t="s">
        <v>81</v>
      </c>
      <c r="C115" s="55">
        <v>1990</v>
      </c>
      <c r="D115" s="56" t="s">
        <v>19</v>
      </c>
      <c r="E115" s="57">
        <v>1</v>
      </c>
      <c r="F115" s="46">
        <v>962710</v>
      </c>
      <c r="G115" s="58">
        <f t="shared" si="8"/>
        <v>962710</v>
      </c>
    </row>
    <row r="116" spans="1:13" x14ac:dyDescent="0.2">
      <c r="A116" s="65">
        <v>13</v>
      </c>
      <c r="B116" s="54" t="s">
        <v>82</v>
      </c>
      <c r="C116" s="55">
        <v>7330</v>
      </c>
      <c r="D116" s="56" t="s">
        <v>19</v>
      </c>
      <c r="E116" s="57">
        <v>3</v>
      </c>
      <c r="F116" s="46">
        <v>397460</v>
      </c>
      <c r="G116" s="58">
        <f t="shared" si="8"/>
        <v>1192380</v>
      </c>
    </row>
    <row r="117" spans="1:13" x14ac:dyDescent="0.2">
      <c r="A117" s="65">
        <v>14</v>
      </c>
      <c r="B117" s="54" t="s">
        <v>83</v>
      </c>
      <c r="C117" s="55">
        <v>7329</v>
      </c>
      <c r="D117" s="56" t="s">
        <v>19</v>
      </c>
      <c r="E117" s="57">
        <v>5</v>
      </c>
      <c r="F117" s="46">
        <v>476000</v>
      </c>
      <c r="G117" s="58">
        <f t="shared" si="8"/>
        <v>2380000</v>
      </c>
    </row>
    <row r="118" spans="1:13" x14ac:dyDescent="0.2">
      <c r="A118" s="77"/>
      <c r="B118" s="60" t="s">
        <v>8</v>
      </c>
      <c r="C118" s="60"/>
      <c r="D118" s="60"/>
      <c r="E118" s="61"/>
      <c r="F118" s="62"/>
      <c r="G118" s="63">
        <f>SUM(G104:G117)</f>
        <v>74908282</v>
      </c>
      <c r="I118" s="112">
        <f>G100+G118</f>
        <v>91014814</v>
      </c>
      <c r="J118" s="112" t="s">
        <v>24</v>
      </c>
      <c r="K118" s="112">
        <f>'GRUPO II TUBERI Y ACCE POLIETIE'!G17</f>
        <v>69268692</v>
      </c>
      <c r="L118" s="112">
        <f>'GRUPO III ACCES HD '!G53</f>
        <v>5639590</v>
      </c>
      <c r="M118" s="112">
        <f>K118+L118</f>
        <v>74908282</v>
      </c>
    </row>
    <row r="121" spans="1:13" x14ac:dyDescent="0.2">
      <c r="B121" s="426" t="s">
        <v>84</v>
      </c>
      <c r="C121" s="426"/>
      <c r="D121" s="426"/>
      <c r="E121" s="426"/>
      <c r="F121" s="426"/>
      <c r="G121" s="426"/>
    </row>
    <row r="123" spans="1:13" x14ac:dyDescent="0.2">
      <c r="A123" s="428" t="s">
        <v>85</v>
      </c>
      <c r="B123" s="428"/>
      <c r="C123" s="428"/>
      <c r="D123" s="428"/>
      <c r="E123" s="428"/>
      <c r="F123" s="428"/>
      <c r="G123" s="428"/>
    </row>
    <row r="124" spans="1:13" x14ac:dyDescent="0.2">
      <c r="A124" s="72">
        <v>1</v>
      </c>
      <c r="B124" s="97" t="s">
        <v>86</v>
      </c>
      <c r="C124" s="72">
        <v>6739</v>
      </c>
      <c r="D124" s="56" t="s">
        <v>10</v>
      </c>
      <c r="E124" s="74">
        <v>132</v>
      </c>
      <c r="F124" s="75">
        <v>197450</v>
      </c>
      <c r="G124" s="76">
        <f t="shared" ref="G124" si="9">ROUND(E124*F124,0)</f>
        <v>26063400</v>
      </c>
    </row>
    <row r="125" spans="1:13" x14ac:dyDescent="0.2">
      <c r="A125" s="77"/>
      <c r="B125" s="60" t="s">
        <v>8</v>
      </c>
      <c r="C125" s="60"/>
      <c r="D125" s="60"/>
      <c r="E125" s="61"/>
      <c r="F125" s="62"/>
      <c r="G125" s="78">
        <f>SUM(G124:G124)</f>
        <v>26063400</v>
      </c>
      <c r="J125" s="112">
        <f>'GRUPO I  TUBERIA Y ACCES PVC'!G109</f>
        <v>26063400</v>
      </c>
      <c r="K125" s="112" t="s">
        <v>24</v>
      </c>
      <c r="M125" s="112">
        <f>J125</f>
        <v>26063400</v>
      </c>
    </row>
    <row r="127" spans="1:13" x14ac:dyDescent="0.2">
      <c r="A127" s="428" t="s">
        <v>87</v>
      </c>
      <c r="B127" s="428"/>
      <c r="C127" s="428"/>
      <c r="D127" s="428"/>
      <c r="E127" s="428"/>
      <c r="F127" s="428"/>
      <c r="G127" s="428"/>
    </row>
    <row r="128" spans="1:13" ht="25.5" x14ac:dyDescent="0.2">
      <c r="A128" s="72">
        <v>1</v>
      </c>
      <c r="B128" s="97" t="s">
        <v>64</v>
      </c>
      <c r="C128" s="55">
        <v>1618</v>
      </c>
      <c r="D128" s="56" t="s">
        <v>10</v>
      </c>
      <c r="E128" s="74">
        <v>80</v>
      </c>
      <c r="F128" s="75">
        <v>36592</v>
      </c>
      <c r="G128" s="76">
        <f t="shared" ref="G128:G132" si="10">ROUND(E128*F128,0)</f>
        <v>2927360</v>
      </c>
    </row>
    <row r="129" spans="1:13" x14ac:dyDescent="0.2">
      <c r="A129" s="72">
        <v>2</v>
      </c>
      <c r="B129" s="96" t="s">
        <v>65</v>
      </c>
      <c r="C129" s="55">
        <v>7328</v>
      </c>
      <c r="D129" s="56" t="s">
        <v>15</v>
      </c>
      <c r="E129" s="74">
        <v>20</v>
      </c>
      <c r="F129" s="75">
        <v>26701</v>
      </c>
      <c r="G129" s="76">
        <f t="shared" si="10"/>
        <v>534020</v>
      </c>
    </row>
    <row r="130" spans="1:13" x14ac:dyDescent="0.2">
      <c r="A130" s="72">
        <v>3</v>
      </c>
      <c r="B130" s="96" t="s">
        <v>88</v>
      </c>
      <c r="C130" s="55">
        <v>325</v>
      </c>
      <c r="D130" s="56" t="s">
        <v>15</v>
      </c>
      <c r="E130" s="74">
        <v>40</v>
      </c>
      <c r="F130" s="75">
        <v>3118</v>
      </c>
      <c r="G130" s="76">
        <f t="shared" si="10"/>
        <v>124720</v>
      </c>
    </row>
    <row r="131" spans="1:13" x14ac:dyDescent="0.2">
      <c r="A131" s="72">
        <v>4</v>
      </c>
      <c r="B131" s="96" t="s">
        <v>67</v>
      </c>
      <c r="C131" s="55">
        <f>C99</f>
        <v>14834</v>
      </c>
      <c r="D131" s="56" t="s">
        <v>10</v>
      </c>
      <c r="E131" s="74">
        <v>180</v>
      </c>
      <c r="F131" s="75">
        <v>3112</v>
      </c>
      <c r="G131" s="76">
        <f t="shared" si="10"/>
        <v>560160</v>
      </c>
    </row>
    <row r="132" spans="1:13" x14ac:dyDescent="0.2">
      <c r="A132" s="72"/>
      <c r="B132" s="73" t="s">
        <v>89</v>
      </c>
      <c r="C132" s="55">
        <v>278</v>
      </c>
      <c r="D132" s="56" t="s">
        <v>19</v>
      </c>
      <c r="E132" s="74">
        <v>10</v>
      </c>
      <c r="F132" s="200">
        <v>111860</v>
      </c>
      <c r="G132" s="76">
        <f t="shared" si="10"/>
        <v>1118600</v>
      </c>
    </row>
    <row r="133" spans="1:13" x14ac:dyDescent="0.2">
      <c r="A133" s="77"/>
      <c r="B133" s="60" t="s">
        <v>8</v>
      </c>
      <c r="C133" s="60"/>
      <c r="D133" s="60"/>
      <c r="E133" s="61"/>
      <c r="F133" s="62"/>
      <c r="G133" s="78">
        <f>SUM(G128:G132)</f>
        <v>5264860</v>
      </c>
      <c r="I133" s="112">
        <f>G125+G133</f>
        <v>31328260</v>
      </c>
      <c r="J133" s="112">
        <f>'GRUPO I  TUBERIA Y ACCES PVC'!G117</f>
        <v>4146260</v>
      </c>
      <c r="K133" s="112"/>
      <c r="L133" s="112">
        <f>'GRUPO III ACCES HD '!G60</f>
        <v>1118600</v>
      </c>
      <c r="M133" s="112">
        <f>J133+L133</f>
        <v>5264860</v>
      </c>
    </row>
    <row r="136" spans="1:13" x14ac:dyDescent="0.2">
      <c r="B136" s="426" t="s">
        <v>90</v>
      </c>
      <c r="C136" s="426"/>
      <c r="D136" s="426"/>
      <c r="E136" s="426"/>
      <c r="F136" s="426"/>
      <c r="G136" s="426"/>
    </row>
    <row r="140" spans="1:13" x14ac:dyDescent="0.2">
      <c r="A140" s="427" t="s">
        <v>91</v>
      </c>
      <c r="B140" s="427"/>
      <c r="C140" s="427"/>
      <c r="D140" s="427"/>
      <c r="E140" s="427"/>
      <c r="F140" s="427"/>
      <c r="G140" s="427"/>
    </row>
    <row r="141" spans="1:13" x14ac:dyDescent="0.2">
      <c r="A141" s="60" t="s">
        <v>3</v>
      </c>
      <c r="B141" s="60" t="s">
        <v>4</v>
      </c>
      <c r="C141" s="60"/>
      <c r="D141" s="60" t="s">
        <v>5</v>
      </c>
      <c r="E141" s="60" t="s">
        <v>6</v>
      </c>
      <c r="F141" s="60" t="s">
        <v>7</v>
      </c>
      <c r="G141" s="78" t="s">
        <v>8</v>
      </c>
    </row>
    <row r="142" spans="1:13" x14ac:dyDescent="0.2">
      <c r="A142" s="65">
        <v>1</v>
      </c>
      <c r="B142" s="91" t="s">
        <v>92</v>
      </c>
      <c r="C142" s="55">
        <v>14834</v>
      </c>
      <c r="D142" s="56" t="s">
        <v>10</v>
      </c>
      <c r="E142" s="57">
        <v>180</v>
      </c>
      <c r="F142" s="193">
        <v>3112</v>
      </c>
      <c r="G142" s="58">
        <f t="shared" ref="G142:G147" si="11">E142*F142</f>
        <v>560160</v>
      </c>
    </row>
    <row r="143" spans="1:13" ht="25.5" x14ac:dyDescent="0.2">
      <c r="A143" s="65">
        <v>2</v>
      </c>
      <c r="B143" s="91" t="s">
        <v>93</v>
      </c>
      <c r="C143" s="55">
        <v>1618</v>
      </c>
      <c r="D143" s="56" t="s">
        <v>10</v>
      </c>
      <c r="E143" s="57">
        <v>96</v>
      </c>
      <c r="F143" s="196">
        <v>36592</v>
      </c>
      <c r="G143" s="58">
        <f t="shared" si="11"/>
        <v>3512832</v>
      </c>
    </row>
    <row r="144" spans="1:13" x14ac:dyDescent="0.2">
      <c r="A144" s="65">
        <v>3</v>
      </c>
      <c r="B144" s="91" t="s">
        <v>94</v>
      </c>
      <c r="C144" s="55">
        <v>7328</v>
      </c>
      <c r="D144" s="56" t="s">
        <v>10</v>
      </c>
      <c r="E144" s="57">
        <v>36</v>
      </c>
      <c r="F144" s="193">
        <v>26701</v>
      </c>
      <c r="G144" s="58">
        <f t="shared" si="11"/>
        <v>961236</v>
      </c>
    </row>
    <row r="145" spans="1:13" x14ac:dyDescent="0.2">
      <c r="A145" s="65">
        <v>4</v>
      </c>
      <c r="B145" s="91" t="s">
        <v>95</v>
      </c>
      <c r="C145" s="55">
        <v>325</v>
      </c>
      <c r="D145" s="56" t="s">
        <v>19</v>
      </c>
      <c r="E145" s="57">
        <v>80</v>
      </c>
      <c r="F145" s="193">
        <v>3118</v>
      </c>
      <c r="G145" s="58">
        <f t="shared" si="11"/>
        <v>249440</v>
      </c>
    </row>
    <row r="146" spans="1:13" x14ac:dyDescent="0.2">
      <c r="A146" s="65">
        <v>5</v>
      </c>
      <c r="B146" s="54" t="s">
        <v>96</v>
      </c>
      <c r="C146" s="55">
        <v>7329</v>
      </c>
      <c r="D146" s="56" t="s">
        <v>19</v>
      </c>
      <c r="E146" s="66">
        <v>1</v>
      </c>
      <c r="F146" s="46">
        <v>476000</v>
      </c>
      <c r="G146" s="58">
        <f t="shared" si="11"/>
        <v>476000</v>
      </c>
    </row>
    <row r="147" spans="1:13" x14ac:dyDescent="0.2">
      <c r="A147" s="65">
        <v>6</v>
      </c>
      <c r="B147" s="54" t="s">
        <v>97</v>
      </c>
      <c r="C147" s="55">
        <v>278</v>
      </c>
      <c r="D147" s="56" t="s">
        <v>19</v>
      </c>
      <c r="E147" s="66">
        <v>10</v>
      </c>
      <c r="F147" s="200">
        <v>111860</v>
      </c>
      <c r="G147" s="58">
        <f t="shared" si="11"/>
        <v>1118600</v>
      </c>
    </row>
    <row r="148" spans="1:13" x14ac:dyDescent="0.2">
      <c r="A148" s="77"/>
      <c r="B148" s="60" t="s">
        <v>8</v>
      </c>
      <c r="C148" s="60"/>
      <c r="D148" s="60"/>
      <c r="E148" s="61"/>
      <c r="F148" s="62"/>
      <c r="G148" s="63">
        <f>SUM(G142:G147)</f>
        <v>6878268</v>
      </c>
      <c r="J148" s="112">
        <f>'GRUPO I  TUBERIA Y ACCES PVC'!G127</f>
        <v>5283668</v>
      </c>
      <c r="L148" s="112">
        <f>'GRUPO III ACCES HD '!G68</f>
        <v>1594600</v>
      </c>
      <c r="M148" s="112">
        <f>J148+L148</f>
        <v>6878268</v>
      </c>
    </row>
    <row r="150" spans="1:13" x14ac:dyDescent="0.2">
      <c r="A150" s="427" t="s">
        <v>98</v>
      </c>
      <c r="B150" s="427"/>
      <c r="C150" s="427"/>
      <c r="D150" s="427"/>
      <c r="E150" s="427"/>
      <c r="F150" s="427"/>
      <c r="G150" s="427"/>
    </row>
    <row r="151" spans="1:13" x14ac:dyDescent="0.2">
      <c r="A151" s="60" t="s">
        <v>3</v>
      </c>
      <c r="B151" s="60" t="s">
        <v>4</v>
      </c>
      <c r="C151" s="60"/>
      <c r="D151" s="60" t="s">
        <v>5</v>
      </c>
      <c r="E151" s="60" t="s">
        <v>6</v>
      </c>
      <c r="F151" s="60" t="s">
        <v>7</v>
      </c>
      <c r="G151" s="78" t="s">
        <v>8</v>
      </c>
    </row>
    <row r="152" spans="1:13" x14ac:dyDescent="0.2">
      <c r="A152" s="65">
        <v>1</v>
      </c>
      <c r="B152" s="91" t="s">
        <v>92</v>
      </c>
      <c r="C152" s="55">
        <v>14834</v>
      </c>
      <c r="D152" s="56" t="s">
        <v>10</v>
      </c>
      <c r="E152" s="57">
        <v>90</v>
      </c>
      <c r="F152" s="193">
        <v>3112</v>
      </c>
      <c r="G152" s="58">
        <f t="shared" ref="G152:G158" si="12">E152*F152</f>
        <v>280080</v>
      </c>
    </row>
    <row r="153" spans="1:13" ht="25.5" x14ac:dyDescent="0.2">
      <c r="A153" s="65">
        <v>2</v>
      </c>
      <c r="B153" s="91" t="s">
        <v>93</v>
      </c>
      <c r="C153" s="55">
        <v>1618</v>
      </c>
      <c r="D153" s="56" t="s">
        <v>10</v>
      </c>
      <c r="E153" s="57">
        <v>36</v>
      </c>
      <c r="F153" s="191">
        <v>36592</v>
      </c>
      <c r="G153" s="58">
        <f t="shared" si="12"/>
        <v>1317312</v>
      </c>
    </row>
    <row r="154" spans="1:13" x14ac:dyDescent="0.2">
      <c r="A154" s="65">
        <v>3</v>
      </c>
      <c r="B154" s="91" t="s">
        <v>99</v>
      </c>
      <c r="C154" s="55">
        <v>7328</v>
      </c>
      <c r="D154" s="56" t="s">
        <v>10</v>
      </c>
      <c r="E154" s="57">
        <v>2</v>
      </c>
      <c r="F154" s="191">
        <v>26701</v>
      </c>
      <c r="G154" s="58">
        <f t="shared" si="12"/>
        <v>53402</v>
      </c>
    </row>
    <row r="155" spans="1:13" x14ac:dyDescent="0.2">
      <c r="A155" s="65">
        <v>4</v>
      </c>
      <c r="B155" s="91" t="s">
        <v>45</v>
      </c>
      <c r="C155" s="55">
        <v>325</v>
      </c>
      <c r="D155" s="56" t="s">
        <v>19</v>
      </c>
      <c r="E155" s="57">
        <v>10</v>
      </c>
      <c r="F155" s="191">
        <v>3118</v>
      </c>
      <c r="G155" s="58">
        <f t="shared" si="12"/>
        <v>31180</v>
      </c>
    </row>
    <row r="156" spans="1:13" x14ac:dyDescent="0.2">
      <c r="A156" s="65">
        <v>5</v>
      </c>
      <c r="B156" s="54" t="s">
        <v>96</v>
      </c>
      <c r="C156" s="55">
        <v>7329</v>
      </c>
      <c r="D156" s="56" t="s">
        <v>19</v>
      </c>
      <c r="E156" s="66">
        <v>1</v>
      </c>
      <c r="F156" s="46">
        <v>476000</v>
      </c>
      <c r="G156" s="58">
        <f t="shared" si="12"/>
        <v>476000</v>
      </c>
    </row>
    <row r="157" spans="1:13" x14ac:dyDescent="0.2">
      <c r="A157" s="65">
        <v>6</v>
      </c>
      <c r="B157" s="54" t="s">
        <v>97</v>
      </c>
      <c r="C157" s="55">
        <v>278</v>
      </c>
      <c r="D157" s="56" t="s">
        <v>19</v>
      </c>
      <c r="E157" s="66">
        <v>10</v>
      </c>
      <c r="F157" s="200">
        <v>111860</v>
      </c>
      <c r="G157" s="58">
        <f t="shared" si="12"/>
        <v>1118600</v>
      </c>
    </row>
    <row r="158" spans="1:13" x14ac:dyDescent="0.2">
      <c r="A158" s="65">
        <v>7</v>
      </c>
      <c r="B158" s="54" t="s">
        <v>100</v>
      </c>
      <c r="C158" s="55">
        <v>556</v>
      </c>
      <c r="D158" s="56" t="s">
        <v>19</v>
      </c>
      <c r="E158" s="66">
        <v>2</v>
      </c>
      <c r="F158" s="46">
        <v>135000</v>
      </c>
      <c r="G158" s="58">
        <f t="shared" si="12"/>
        <v>270000</v>
      </c>
    </row>
    <row r="159" spans="1:13" x14ac:dyDescent="0.2">
      <c r="A159" s="77"/>
      <c r="B159" s="60" t="s">
        <v>8</v>
      </c>
      <c r="C159" s="60"/>
      <c r="D159" s="60"/>
      <c r="E159" s="61"/>
      <c r="F159" s="62"/>
      <c r="G159" s="63">
        <f>SUM(G152:G158)</f>
        <v>3546574</v>
      </c>
      <c r="J159" s="112">
        <f>'GRUPO I  TUBERIA Y ACCES PVC'!G135</f>
        <v>1681974</v>
      </c>
      <c r="L159" s="112">
        <f>'GRUPO III ACCES HD '!G75</f>
        <v>1864600</v>
      </c>
      <c r="M159" s="112">
        <f>J159+L159</f>
        <v>3546574</v>
      </c>
    </row>
    <row r="161" spans="1:13" x14ac:dyDescent="0.2">
      <c r="A161" s="425" t="s">
        <v>101</v>
      </c>
      <c r="B161" s="425"/>
      <c r="C161" s="425"/>
      <c r="D161" s="425"/>
      <c r="E161" s="425"/>
      <c r="F161" s="425"/>
      <c r="G161" s="425"/>
    </row>
    <row r="162" spans="1:13" x14ac:dyDescent="0.2">
      <c r="A162" s="60" t="s">
        <v>3</v>
      </c>
      <c r="B162" s="60" t="s">
        <v>4</v>
      </c>
      <c r="C162" s="60"/>
      <c r="D162" s="60" t="s">
        <v>5</v>
      </c>
      <c r="E162" s="60" t="s">
        <v>6</v>
      </c>
      <c r="F162" s="60" t="s">
        <v>7</v>
      </c>
      <c r="G162" s="78" t="s">
        <v>8</v>
      </c>
    </row>
    <row r="163" spans="1:13" x14ac:dyDescent="0.2">
      <c r="A163" s="65">
        <v>1</v>
      </c>
      <c r="B163" s="52" t="s">
        <v>28</v>
      </c>
      <c r="C163" s="45">
        <v>14807</v>
      </c>
      <c r="D163" s="56" t="s">
        <v>10</v>
      </c>
      <c r="E163" s="57">
        <v>24</v>
      </c>
      <c r="F163" s="191">
        <v>38402</v>
      </c>
      <c r="G163" s="80">
        <f t="shared" ref="G163:G166" si="13">SUM(E163*F163)</f>
        <v>921648</v>
      </c>
    </row>
    <row r="164" spans="1:13" x14ac:dyDescent="0.2">
      <c r="A164" s="65">
        <v>2</v>
      </c>
      <c r="B164" s="52" t="s">
        <v>102</v>
      </c>
      <c r="C164" s="45">
        <v>7021</v>
      </c>
      <c r="D164" s="56" t="s">
        <v>10</v>
      </c>
      <c r="E164" s="57">
        <v>71.5</v>
      </c>
      <c r="F164" s="193">
        <v>487906</v>
      </c>
      <c r="G164" s="80">
        <f t="shared" si="13"/>
        <v>34885279</v>
      </c>
    </row>
    <row r="165" spans="1:13" x14ac:dyDescent="0.2">
      <c r="A165" s="65">
        <v>3</v>
      </c>
      <c r="B165" s="91" t="s">
        <v>12</v>
      </c>
      <c r="C165" s="47">
        <v>14873</v>
      </c>
      <c r="D165" s="56" t="s">
        <v>13</v>
      </c>
      <c r="E165" s="57">
        <v>2</v>
      </c>
      <c r="F165" s="191">
        <v>91800</v>
      </c>
      <c r="G165" s="80">
        <f t="shared" si="13"/>
        <v>183600</v>
      </c>
    </row>
    <row r="166" spans="1:13" x14ac:dyDescent="0.2">
      <c r="A166" s="65">
        <v>4</v>
      </c>
      <c r="B166" s="53" t="s">
        <v>103</v>
      </c>
      <c r="C166" s="45">
        <v>15481</v>
      </c>
      <c r="D166" s="56" t="s">
        <v>19</v>
      </c>
      <c r="E166" s="57">
        <v>4</v>
      </c>
      <c r="F166" s="191">
        <v>384401</v>
      </c>
      <c r="G166" s="80">
        <f t="shared" si="13"/>
        <v>1537604</v>
      </c>
    </row>
    <row r="167" spans="1:13" x14ac:dyDescent="0.2">
      <c r="A167" s="77"/>
      <c r="B167" s="60" t="s">
        <v>8</v>
      </c>
      <c r="C167" s="60"/>
      <c r="D167" s="60"/>
      <c r="E167" s="61"/>
      <c r="F167" s="62"/>
      <c r="G167" s="63">
        <f>SUM(G163:G166)</f>
        <v>37528131</v>
      </c>
      <c r="I167" s="112">
        <f>G148+G159+G167</f>
        <v>47952973</v>
      </c>
      <c r="J167" s="112">
        <f>'GRUPO I  TUBERIA Y ACCES PVC'!G143</f>
        <v>37528131</v>
      </c>
      <c r="M167" s="112">
        <f>J167+L167</f>
        <v>37528131</v>
      </c>
    </row>
    <row r="170" spans="1:13" x14ac:dyDescent="0.2">
      <c r="A170" s="119" t="s">
        <v>24</v>
      </c>
      <c r="B170" s="119" t="s">
        <v>104</v>
      </c>
      <c r="C170" s="119"/>
      <c r="D170" s="119"/>
      <c r="E170" s="119"/>
      <c r="F170" s="119"/>
      <c r="G170" s="119"/>
    </row>
    <row r="171" spans="1:13" x14ac:dyDescent="0.2">
      <c r="A171" s="120"/>
      <c r="B171" s="120"/>
      <c r="C171" s="120"/>
      <c r="D171" s="120"/>
      <c r="E171" s="120"/>
      <c r="F171" s="120"/>
      <c r="G171" s="120"/>
    </row>
    <row r="172" spans="1:13" x14ac:dyDescent="0.2">
      <c r="A172" s="417" t="s">
        <v>105</v>
      </c>
      <c r="B172" s="417"/>
      <c r="C172" s="417"/>
      <c r="D172" s="417"/>
      <c r="E172" s="417"/>
      <c r="F172" s="417"/>
      <c r="G172" s="417"/>
    </row>
    <row r="173" spans="1:13" x14ac:dyDescent="0.2">
      <c r="A173" s="60" t="s">
        <v>3</v>
      </c>
      <c r="B173" s="60" t="s">
        <v>4</v>
      </c>
      <c r="C173" s="60"/>
      <c r="D173" s="60" t="s">
        <v>5</v>
      </c>
      <c r="E173" s="60" t="s">
        <v>6</v>
      </c>
      <c r="F173" s="60" t="s">
        <v>7</v>
      </c>
      <c r="G173" s="78" t="s">
        <v>8</v>
      </c>
    </row>
    <row r="174" spans="1:13" x14ac:dyDescent="0.2">
      <c r="A174" s="65">
        <v>1</v>
      </c>
      <c r="B174" s="91" t="s">
        <v>86</v>
      </c>
      <c r="C174" s="55">
        <v>6739</v>
      </c>
      <c r="D174" s="56" t="s">
        <v>10</v>
      </c>
      <c r="E174" s="57">
        <v>84</v>
      </c>
      <c r="F174" s="191">
        <v>211468</v>
      </c>
      <c r="G174" s="58">
        <f>+E174*F174</f>
        <v>17763312</v>
      </c>
    </row>
    <row r="175" spans="1:13" x14ac:dyDescent="0.2">
      <c r="A175" s="65">
        <v>2</v>
      </c>
      <c r="B175" s="91" t="s">
        <v>28</v>
      </c>
      <c r="C175" s="55">
        <v>14807</v>
      </c>
      <c r="D175" s="56" t="s">
        <v>10</v>
      </c>
      <c r="E175" s="57">
        <v>60</v>
      </c>
      <c r="F175" s="191">
        <v>38402</v>
      </c>
      <c r="G175" s="58">
        <f t="shared" ref="G175:G182" si="14">+E175*F175</f>
        <v>2304120</v>
      </c>
    </row>
    <row r="176" spans="1:13" x14ac:dyDescent="0.2">
      <c r="A176" s="65">
        <v>3</v>
      </c>
      <c r="B176" s="53" t="s">
        <v>106</v>
      </c>
      <c r="C176" s="47">
        <v>14879</v>
      </c>
      <c r="D176" s="56" t="s">
        <v>15</v>
      </c>
      <c r="E176" s="57">
        <v>10</v>
      </c>
      <c r="F176" s="191">
        <v>341358</v>
      </c>
      <c r="G176" s="58">
        <f t="shared" si="14"/>
        <v>3413580</v>
      </c>
    </row>
    <row r="177" spans="1:13" x14ac:dyDescent="0.2">
      <c r="A177" s="65">
        <v>4</v>
      </c>
      <c r="B177" s="91" t="s">
        <v>12</v>
      </c>
      <c r="C177" s="47">
        <v>14873</v>
      </c>
      <c r="D177" s="56" t="s">
        <v>63</v>
      </c>
      <c r="E177" s="57">
        <v>10</v>
      </c>
      <c r="F177" s="191">
        <v>91800</v>
      </c>
      <c r="G177" s="58">
        <f t="shared" si="14"/>
        <v>918000</v>
      </c>
    </row>
    <row r="178" spans="1:13" ht="25.5" x14ac:dyDescent="0.2">
      <c r="A178" s="65">
        <v>5</v>
      </c>
      <c r="B178" s="91" t="s">
        <v>93</v>
      </c>
      <c r="C178" s="55">
        <v>1618</v>
      </c>
      <c r="D178" s="56" t="s">
        <v>10</v>
      </c>
      <c r="E178" s="57">
        <v>84</v>
      </c>
      <c r="F178" s="191">
        <v>36592</v>
      </c>
      <c r="G178" s="58">
        <f t="shared" si="14"/>
        <v>3073728</v>
      </c>
    </row>
    <row r="179" spans="1:13" x14ac:dyDescent="0.2">
      <c r="A179" s="65">
        <v>7</v>
      </c>
      <c r="B179" s="52" t="s">
        <v>44</v>
      </c>
      <c r="C179" s="55">
        <v>7328</v>
      </c>
      <c r="D179" s="56" t="s">
        <v>15</v>
      </c>
      <c r="E179" s="57">
        <v>4</v>
      </c>
      <c r="F179" s="193">
        <v>26701</v>
      </c>
      <c r="G179" s="58">
        <f t="shared" si="14"/>
        <v>106804</v>
      </c>
    </row>
    <row r="180" spans="1:13" ht="25.5" x14ac:dyDescent="0.2">
      <c r="A180" s="65">
        <v>8</v>
      </c>
      <c r="B180" s="92" t="s">
        <v>107</v>
      </c>
      <c r="C180" s="55">
        <v>325</v>
      </c>
      <c r="D180" s="56" t="s">
        <v>15</v>
      </c>
      <c r="E180" s="57">
        <v>20</v>
      </c>
      <c r="F180" s="191">
        <v>3118</v>
      </c>
      <c r="G180" s="58">
        <f t="shared" si="14"/>
        <v>62360</v>
      </c>
    </row>
    <row r="181" spans="1:13" x14ac:dyDescent="0.2">
      <c r="A181" s="65">
        <v>9</v>
      </c>
      <c r="B181" s="92" t="s">
        <v>43</v>
      </c>
      <c r="C181" s="55">
        <v>14834</v>
      </c>
      <c r="D181" s="56" t="s">
        <v>10</v>
      </c>
      <c r="E181" s="57">
        <v>180</v>
      </c>
      <c r="F181" s="193">
        <v>3112</v>
      </c>
      <c r="G181" s="58">
        <f t="shared" si="14"/>
        <v>560160</v>
      </c>
    </row>
    <row r="182" spans="1:13" x14ac:dyDescent="0.2">
      <c r="A182" s="65">
        <v>10</v>
      </c>
      <c r="B182" s="44" t="s">
        <v>97</v>
      </c>
      <c r="C182" s="47">
        <v>278</v>
      </c>
      <c r="D182" s="56" t="s">
        <v>5</v>
      </c>
      <c r="E182" s="57">
        <v>10</v>
      </c>
      <c r="F182" s="195">
        <v>111860</v>
      </c>
      <c r="G182" s="58">
        <f t="shared" si="14"/>
        <v>1118600</v>
      </c>
    </row>
    <row r="183" spans="1:13" x14ac:dyDescent="0.2">
      <c r="A183" s="65"/>
      <c r="B183" s="60" t="s">
        <v>8</v>
      </c>
      <c r="C183" s="60"/>
      <c r="D183" s="60"/>
      <c r="E183" s="61"/>
      <c r="F183" s="62"/>
      <c r="G183" s="63">
        <f>SUM(G174:G182)</f>
        <v>29320664</v>
      </c>
      <c r="J183" s="112">
        <f>'GRUPO I  TUBERIA Y ACCES PVC'!G158</f>
        <v>28202064</v>
      </c>
      <c r="L183" s="112">
        <f>'GRUPO III ACCES HD '!G83</f>
        <v>1118600</v>
      </c>
      <c r="M183" s="112">
        <f>J183+L183</f>
        <v>29320664</v>
      </c>
    </row>
    <row r="185" spans="1:13" x14ac:dyDescent="0.2">
      <c r="A185" s="417" t="s">
        <v>108</v>
      </c>
      <c r="B185" s="417"/>
      <c r="C185" s="417"/>
      <c r="D185" s="417"/>
      <c r="E185" s="417"/>
      <c r="F185" s="417"/>
      <c r="G185" s="417"/>
    </row>
    <row r="186" spans="1:13" x14ac:dyDescent="0.2">
      <c r="A186" s="60" t="s">
        <v>3</v>
      </c>
      <c r="B186" s="60" t="s">
        <v>4</v>
      </c>
      <c r="C186" s="60"/>
      <c r="D186" s="60" t="s">
        <v>5</v>
      </c>
      <c r="E186" s="60" t="s">
        <v>6</v>
      </c>
      <c r="F186" s="60" t="s">
        <v>7</v>
      </c>
      <c r="G186" s="78" t="s">
        <v>8</v>
      </c>
    </row>
    <row r="187" spans="1:13" x14ac:dyDescent="0.2">
      <c r="A187" s="54">
        <v>1</v>
      </c>
      <c r="B187" s="93" t="s">
        <v>109</v>
      </c>
      <c r="C187" s="56">
        <v>1706</v>
      </c>
      <c r="D187" s="57" t="s">
        <v>10</v>
      </c>
      <c r="E187" s="46">
        <v>84</v>
      </c>
      <c r="F187" s="46">
        <v>273112</v>
      </c>
      <c r="G187" s="58">
        <f>ROUND(E187*F187,0)</f>
        <v>22941408</v>
      </c>
    </row>
    <row r="188" spans="1:13" ht="25.5" x14ac:dyDescent="0.2">
      <c r="A188" s="54">
        <v>2</v>
      </c>
      <c r="B188" s="94" t="s">
        <v>110</v>
      </c>
      <c r="C188" s="56">
        <v>1639</v>
      </c>
      <c r="D188" s="57" t="s">
        <v>10</v>
      </c>
      <c r="E188" s="46">
        <v>84</v>
      </c>
      <c r="F188" s="46">
        <v>99299</v>
      </c>
      <c r="G188" s="58">
        <f>ROUND(E188*F188,0)</f>
        <v>8341116</v>
      </c>
    </row>
    <row r="189" spans="1:13" x14ac:dyDescent="0.2">
      <c r="A189" s="48">
        <v>3</v>
      </c>
      <c r="B189" s="64" t="s">
        <v>111</v>
      </c>
      <c r="C189" s="56">
        <v>279</v>
      </c>
      <c r="D189" s="57" t="s">
        <v>52</v>
      </c>
      <c r="E189" s="46">
        <v>2</v>
      </c>
      <c r="F189" s="46">
        <v>235620</v>
      </c>
      <c r="G189" s="58">
        <f>ROUND(E189*F189,0)</f>
        <v>471240</v>
      </c>
    </row>
    <row r="190" spans="1:13" x14ac:dyDescent="0.2">
      <c r="A190" s="54"/>
      <c r="B190" s="60" t="s">
        <v>8</v>
      </c>
      <c r="C190" s="60"/>
      <c r="D190" s="60"/>
      <c r="E190" s="61"/>
      <c r="F190" s="62"/>
      <c r="G190" s="63">
        <f>SUM(G187:G189)</f>
        <v>31753764</v>
      </c>
      <c r="J190" s="112">
        <f>'GRUPO I  TUBERIA Y ACCES PVC'!G164</f>
        <v>31282524</v>
      </c>
      <c r="L190" s="112">
        <f>'GRUPO III ACCES HD '!G88</f>
        <v>471240</v>
      </c>
      <c r="M190" s="112">
        <f>J190+L190</f>
        <v>31753764</v>
      </c>
    </row>
    <row r="191" spans="1:13" ht="13.5" thickBot="1" x14ac:dyDescent="0.25"/>
    <row r="192" spans="1:13" ht="13.5" thickBot="1" x14ac:dyDescent="0.25">
      <c r="A192" s="410" t="s">
        <v>112</v>
      </c>
      <c r="B192" s="411"/>
      <c r="C192" s="411"/>
      <c r="D192" s="411"/>
      <c r="E192" s="411"/>
      <c r="F192" s="411"/>
      <c r="G192" s="412"/>
    </row>
    <row r="193" spans="1:7" x14ac:dyDescent="0.2">
      <c r="A193" s="65">
        <v>1</v>
      </c>
      <c r="B193" s="52" t="s">
        <v>102</v>
      </c>
      <c r="C193" s="45">
        <v>7021</v>
      </c>
      <c r="D193" s="56" t="s">
        <v>10</v>
      </c>
      <c r="E193" s="57">
        <v>71.5</v>
      </c>
      <c r="F193" s="193">
        <v>487906</v>
      </c>
      <c r="G193" s="58">
        <f t="shared" ref="G193:G208" si="15">ROUND(E193*F193,0)</f>
        <v>34885279</v>
      </c>
    </row>
    <row r="194" spans="1:7" x14ac:dyDescent="0.2">
      <c r="A194" s="65">
        <f>+A193+1</f>
        <v>2</v>
      </c>
      <c r="B194" s="52" t="s">
        <v>86</v>
      </c>
      <c r="C194" s="45">
        <v>6739</v>
      </c>
      <c r="D194" s="56" t="s">
        <v>10</v>
      </c>
      <c r="E194" s="57">
        <v>126</v>
      </c>
      <c r="F194" s="191">
        <v>211468</v>
      </c>
      <c r="G194" s="58">
        <f t="shared" si="15"/>
        <v>26644968</v>
      </c>
    </row>
    <row r="195" spans="1:7" x14ac:dyDescent="0.2">
      <c r="A195" s="65">
        <f t="shared" ref="A195:A208" si="16">+A194+1</f>
        <v>3</v>
      </c>
      <c r="B195" s="52" t="s">
        <v>27</v>
      </c>
      <c r="C195" s="45">
        <v>14808</v>
      </c>
      <c r="D195" s="56" t="s">
        <v>10</v>
      </c>
      <c r="E195" s="57">
        <v>280</v>
      </c>
      <c r="F195" s="191">
        <v>115368</v>
      </c>
      <c r="G195" s="58">
        <f t="shared" si="15"/>
        <v>32303040</v>
      </c>
    </row>
    <row r="196" spans="1:7" x14ac:dyDescent="0.2">
      <c r="A196" s="65">
        <f t="shared" si="16"/>
        <v>4</v>
      </c>
      <c r="B196" s="52" t="s">
        <v>28</v>
      </c>
      <c r="C196" s="45">
        <v>14807</v>
      </c>
      <c r="D196" s="56" t="s">
        <v>10</v>
      </c>
      <c r="E196" s="66">
        <v>540</v>
      </c>
      <c r="F196" s="191">
        <v>38402</v>
      </c>
      <c r="G196" s="58">
        <f t="shared" si="15"/>
        <v>20737080</v>
      </c>
    </row>
    <row r="197" spans="1:7" x14ac:dyDescent="0.2">
      <c r="A197" s="65">
        <f t="shared" si="16"/>
        <v>5</v>
      </c>
      <c r="B197" s="53" t="s">
        <v>103</v>
      </c>
      <c r="C197" s="45">
        <v>15481</v>
      </c>
      <c r="D197" s="56" t="s">
        <v>15</v>
      </c>
      <c r="E197" s="66">
        <v>10</v>
      </c>
      <c r="F197" s="191">
        <v>384401</v>
      </c>
      <c r="G197" s="58">
        <f t="shared" si="15"/>
        <v>3844010</v>
      </c>
    </row>
    <row r="198" spans="1:7" x14ac:dyDescent="0.2">
      <c r="A198" s="65">
        <f t="shared" si="16"/>
        <v>6</v>
      </c>
      <c r="B198" s="53" t="s">
        <v>106</v>
      </c>
      <c r="C198" s="45">
        <v>14879</v>
      </c>
      <c r="D198" s="56" t="s">
        <v>15</v>
      </c>
      <c r="E198" s="66">
        <v>50</v>
      </c>
      <c r="F198" s="191">
        <v>341358</v>
      </c>
      <c r="G198" s="58">
        <f t="shared" si="15"/>
        <v>17067900</v>
      </c>
    </row>
    <row r="199" spans="1:7" x14ac:dyDescent="0.2">
      <c r="A199" s="65">
        <f t="shared" si="16"/>
        <v>7</v>
      </c>
      <c r="B199" s="91" t="s">
        <v>113</v>
      </c>
      <c r="C199" s="55">
        <v>1655</v>
      </c>
      <c r="D199" s="56" t="s">
        <v>15</v>
      </c>
      <c r="E199" s="66">
        <v>30</v>
      </c>
      <c r="F199" s="193">
        <v>206788</v>
      </c>
      <c r="G199" s="58">
        <f t="shared" si="15"/>
        <v>6203640</v>
      </c>
    </row>
    <row r="200" spans="1:7" x14ac:dyDescent="0.2">
      <c r="A200" s="65">
        <f t="shared" si="16"/>
        <v>8</v>
      </c>
      <c r="B200" s="91" t="s">
        <v>12</v>
      </c>
      <c r="C200" s="47">
        <v>14873</v>
      </c>
      <c r="D200" s="56" t="s">
        <v>63</v>
      </c>
      <c r="E200" s="57">
        <v>45</v>
      </c>
      <c r="F200" s="191">
        <v>91800</v>
      </c>
      <c r="G200" s="58">
        <f t="shared" si="15"/>
        <v>4131000</v>
      </c>
    </row>
    <row r="201" spans="1:7" ht="25.5" x14ac:dyDescent="0.2">
      <c r="A201" s="65">
        <f t="shared" si="16"/>
        <v>9</v>
      </c>
      <c r="B201" s="52" t="s">
        <v>114</v>
      </c>
      <c r="C201" s="45">
        <v>1629</v>
      </c>
      <c r="D201" s="56" t="s">
        <v>10</v>
      </c>
      <c r="E201" s="57">
        <v>460</v>
      </c>
      <c r="F201" s="191">
        <v>48322</v>
      </c>
      <c r="G201" s="58">
        <f t="shared" si="15"/>
        <v>22228120</v>
      </c>
    </row>
    <row r="202" spans="1:7" x14ac:dyDescent="0.2">
      <c r="A202" s="65">
        <f t="shared" si="16"/>
        <v>10</v>
      </c>
      <c r="B202" s="52" t="s">
        <v>115</v>
      </c>
      <c r="C202" s="45">
        <v>3034</v>
      </c>
      <c r="D202" s="56" t="s">
        <v>15</v>
      </c>
      <c r="E202" s="57">
        <v>90</v>
      </c>
      <c r="F202" s="191">
        <v>27167</v>
      </c>
      <c r="G202" s="58">
        <f t="shared" si="15"/>
        <v>2445030</v>
      </c>
    </row>
    <row r="203" spans="1:7" x14ac:dyDescent="0.2">
      <c r="A203" s="65">
        <f t="shared" si="16"/>
        <v>11</v>
      </c>
      <c r="B203" s="59" t="s">
        <v>116</v>
      </c>
      <c r="C203" s="45">
        <v>11698</v>
      </c>
      <c r="D203" s="56" t="s">
        <v>15</v>
      </c>
      <c r="E203" s="66">
        <v>2</v>
      </c>
      <c r="F203" s="46">
        <v>631000</v>
      </c>
      <c r="G203" s="58">
        <f t="shared" si="15"/>
        <v>1262000</v>
      </c>
    </row>
    <row r="204" spans="1:7" x14ac:dyDescent="0.2">
      <c r="A204" s="65">
        <f t="shared" si="16"/>
        <v>12</v>
      </c>
      <c r="B204" s="44" t="s">
        <v>117</v>
      </c>
      <c r="C204" s="45">
        <v>695</v>
      </c>
      <c r="D204" s="56" t="s">
        <v>15</v>
      </c>
      <c r="E204" s="66">
        <v>2</v>
      </c>
      <c r="F204" s="46">
        <v>266000</v>
      </c>
      <c r="G204" s="58">
        <f t="shared" si="15"/>
        <v>532000</v>
      </c>
    </row>
    <row r="205" spans="1:7" x14ac:dyDescent="0.2">
      <c r="A205" s="65">
        <f t="shared" si="16"/>
        <v>13</v>
      </c>
      <c r="B205" s="44" t="s">
        <v>118</v>
      </c>
      <c r="C205" s="45">
        <v>7483</v>
      </c>
      <c r="D205" s="56" t="s">
        <v>15</v>
      </c>
      <c r="E205" s="66">
        <v>2</v>
      </c>
      <c r="F205" s="46">
        <v>238000</v>
      </c>
      <c r="G205" s="58">
        <f t="shared" si="15"/>
        <v>476000</v>
      </c>
    </row>
    <row r="206" spans="1:7" x14ac:dyDescent="0.2">
      <c r="A206" s="65">
        <f t="shared" si="16"/>
        <v>14</v>
      </c>
      <c r="B206" s="44" t="s">
        <v>119</v>
      </c>
      <c r="C206" s="45">
        <v>14642</v>
      </c>
      <c r="D206" s="56" t="s">
        <v>15</v>
      </c>
      <c r="E206" s="66">
        <v>2</v>
      </c>
      <c r="F206" s="46">
        <v>178000</v>
      </c>
      <c r="G206" s="58">
        <f t="shared" si="15"/>
        <v>356000</v>
      </c>
    </row>
    <row r="207" spans="1:7" ht="25.5" x14ac:dyDescent="0.2">
      <c r="A207" s="65">
        <f t="shared" si="16"/>
        <v>15</v>
      </c>
      <c r="B207" s="92" t="s">
        <v>107</v>
      </c>
      <c r="C207" s="45">
        <v>325</v>
      </c>
      <c r="D207" s="56" t="s">
        <v>15</v>
      </c>
      <c r="E207" s="57">
        <f>+E202*2</f>
        <v>180</v>
      </c>
      <c r="F207" s="191">
        <v>3118</v>
      </c>
      <c r="G207" s="58">
        <f t="shared" si="15"/>
        <v>561240</v>
      </c>
    </row>
    <row r="208" spans="1:7" x14ac:dyDescent="0.2">
      <c r="A208" s="65">
        <f t="shared" si="16"/>
        <v>16</v>
      </c>
      <c r="B208" s="92" t="s">
        <v>43</v>
      </c>
      <c r="C208" s="55">
        <v>14834</v>
      </c>
      <c r="D208" s="56" t="s">
        <v>10</v>
      </c>
      <c r="E208" s="57">
        <v>270</v>
      </c>
      <c r="F208" s="191">
        <v>3112</v>
      </c>
      <c r="G208" s="58">
        <f t="shared" si="15"/>
        <v>840240</v>
      </c>
    </row>
    <row r="209" spans="1:13" x14ac:dyDescent="0.2">
      <c r="A209" s="65"/>
      <c r="B209" s="44" t="s">
        <v>8</v>
      </c>
      <c r="C209" s="44"/>
      <c r="D209" s="56"/>
      <c r="E209" s="57"/>
      <c r="F209" s="46"/>
      <c r="G209" s="110">
        <f>SUM(G193:G208)</f>
        <v>174517547</v>
      </c>
      <c r="I209" s="112">
        <f>G209</f>
        <v>174517547</v>
      </c>
      <c r="J209" s="112">
        <f>'GRUPO I  TUBERIA Y ACCES PVC'!G180</f>
        <v>171891547</v>
      </c>
      <c r="L209" s="112">
        <f>'GRUPO III ACCES HD '!G96</f>
        <v>2626000</v>
      </c>
      <c r="M209" s="112">
        <f>J209+L209</f>
        <v>174517547</v>
      </c>
    </row>
    <row r="212" spans="1:13" x14ac:dyDescent="0.2">
      <c r="B212" s="406" t="s">
        <v>120</v>
      </c>
      <c r="C212" s="406"/>
      <c r="D212" s="406"/>
      <c r="E212" s="406"/>
      <c r="F212" s="406"/>
      <c r="G212" s="406"/>
    </row>
    <row r="214" spans="1:13" x14ac:dyDescent="0.2">
      <c r="A214" s="132" t="s">
        <v>3</v>
      </c>
      <c r="B214" s="132" t="s">
        <v>4</v>
      </c>
      <c r="C214" s="132"/>
      <c r="D214" s="132" t="s">
        <v>5</v>
      </c>
      <c r="E214" s="132" t="s">
        <v>6</v>
      </c>
      <c r="F214" s="132" t="s">
        <v>7</v>
      </c>
      <c r="G214" s="133" t="s">
        <v>8</v>
      </c>
    </row>
    <row r="215" spans="1:13" ht="25.5" x14ac:dyDescent="0.2">
      <c r="A215" s="134">
        <v>1</v>
      </c>
      <c r="B215" s="54" t="s">
        <v>121</v>
      </c>
      <c r="C215" s="164" t="s">
        <v>122</v>
      </c>
      <c r="D215" s="134" t="s">
        <v>10</v>
      </c>
      <c r="E215" s="165">
        <v>186</v>
      </c>
      <c r="F215" s="166">
        <v>115368</v>
      </c>
      <c r="G215" s="58">
        <f t="shared" ref="G215:G216" si="17">ROUND(E215*F215,0)</f>
        <v>21458448</v>
      </c>
    </row>
    <row r="216" spans="1:13" ht="25.5" x14ac:dyDescent="0.2">
      <c r="A216" s="134">
        <f>+A215+1</f>
        <v>2</v>
      </c>
      <c r="B216" s="54" t="s">
        <v>123</v>
      </c>
      <c r="C216" s="164" t="s">
        <v>124</v>
      </c>
      <c r="D216" s="134" t="s">
        <v>10</v>
      </c>
      <c r="E216" s="165">
        <v>13</v>
      </c>
      <c r="F216" s="161">
        <v>970048</v>
      </c>
      <c r="G216" s="58">
        <f t="shared" si="17"/>
        <v>12610624</v>
      </c>
    </row>
    <row r="217" spans="1:13" x14ac:dyDescent="0.2">
      <c r="A217" s="134"/>
      <c r="B217" s="151" t="s">
        <v>8</v>
      </c>
      <c r="C217" s="151"/>
      <c r="D217" s="134"/>
      <c r="E217" s="137"/>
      <c r="F217" s="141"/>
      <c r="G217" s="110">
        <f>SUM(G215:G216)</f>
        <v>34069072</v>
      </c>
      <c r="I217" s="112" t="s">
        <v>24</v>
      </c>
      <c r="J217" s="112">
        <f>'GRUPO I  TUBERIA Y ACCES PVC'!G187</f>
        <v>34069072</v>
      </c>
      <c r="M217" s="112">
        <f>J217+L217</f>
        <v>34069072</v>
      </c>
    </row>
    <row r="219" spans="1:13" ht="25.5" customHeight="1" x14ac:dyDescent="0.2">
      <c r="B219" s="424" t="s">
        <v>125</v>
      </c>
      <c r="C219" s="424"/>
      <c r="D219" s="424"/>
      <c r="E219" s="424"/>
      <c r="F219" s="424"/>
      <c r="G219" s="424"/>
    </row>
    <row r="220" spans="1:13" ht="25.5" customHeight="1" x14ac:dyDescent="0.2">
      <c r="A220" s="60" t="s">
        <v>3</v>
      </c>
      <c r="B220" s="60" t="s">
        <v>4</v>
      </c>
      <c r="C220" s="206"/>
      <c r="D220" s="60" t="s">
        <v>5</v>
      </c>
      <c r="E220" s="60" t="s">
        <v>6</v>
      </c>
      <c r="F220" s="60" t="s">
        <v>7</v>
      </c>
      <c r="G220" s="78" t="s">
        <v>8</v>
      </c>
    </row>
    <row r="221" spans="1:13" ht="25.5" x14ac:dyDescent="0.2">
      <c r="A221" s="204">
        <v>1</v>
      </c>
      <c r="B221" s="54" t="s">
        <v>9</v>
      </c>
      <c r="C221" s="206">
        <f>C196</f>
        <v>14807</v>
      </c>
      <c r="D221" s="32" t="s">
        <v>10</v>
      </c>
      <c r="E221" s="33">
        <v>150</v>
      </c>
      <c r="F221" s="191">
        <v>38402</v>
      </c>
      <c r="G221" s="205">
        <f t="shared" ref="G221" si="18">SUM(E221*F221)</f>
        <v>5760300</v>
      </c>
    </row>
    <row r="222" spans="1:13" ht="25.5" x14ac:dyDescent="0.2">
      <c r="A222" s="204">
        <v>2</v>
      </c>
      <c r="B222" s="54" t="s">
        <v>126</v>
      </c>
      <c r="C222" s="206">
        <f>C195</f>
        <v>14808</v>
      </c>
      <c r="D222" s="32" t="s">
        <v>10</v>
      </c>
      <c r="E222" s="33">
        <v>90</v>
      </c>
      <c r="F222" s="191">
        <v>115368</v>
      </c>
      <c r="G222" s="205">
        <f t="shared" ref="G222:G231" si="19">SUM(E222*F222)</f>
        <v>10383120</v>
      </c>
    </row>
    <row r="223" spans="1:13" ht="25.5" customHeight="1" x14ac:dyDescent="0.2">
      <c r="A223" s="204">
        <v>3</v>
      </c>
      <c r="B223" s="54" t="s">
        <v>11</v>
      </c>
      <c r="C223" s="206">
        <f>C8</f>
        <v>6962</v>
      </c>
      <c r="D223" s="32" t="s">
        <v>10</v>
      </c>
      <c r="E223" s="33">
        <v>48</v>
      </c>
      <c r="F223" s="207">
        <v>161433</v>
      </c>
      <c r="G223" s="205">
        <f t="shared" si="19"/>
        <v>7748784</v>
      </c>
    </row>
    <row r="224" spans="1:13" ht="25.5" customHeight="1" x14ac:dyDescent="0.2">
      <c r="A224" s="204">
        <v>4</v>
      </c>
      <c r="B224" s="54" t="s">
        <v>127</v>
      </c>
      <c r="C224" s="206">
        <f>C25</f>
        <v>6739</v>
      </c>
      <c r="D224" s="32" t="s">
        <v>10</v>
      </c>
      <c r="E224" s="33">
        <v>54</v>
      </c>
      <c r="F224" s="191">
        <v>211468</v>
      </c>
      <c r="G224" s="205">
        <f t="shared" si="19"/>
        <v>11419272</v>
      </c>
    </row>
    <row r="225" spans="1:13" ht="25.5" customHeight="1" x14ac:dyDescent="0.2">
      <c r="A225" s="204">
        <v>5</v>
      </c>
      <c r="B225" s="54" t="s">
        <v>128</v>
      </c>
      <c r="C225" s="206">
        <f>C187</f>
        <v>1706</v>
      </c>
      <c r="D225" s="32" t="s">
        <v>10</v>
      </c>
      <c r="E225" s="33">
        <v>48</v>
      </c>
      <c r="F225" s="208">
        <v>273112</v>
      </c>
      <c r="G225" s="205">
        <f t="shared" si="19"/>
        <v>13109376</v>
      </c>
    </row>
    <row r="226" spans="1:13" ht="25.5" customHeight="1" x14ac:dyDescent="0.2">
      <c r="A226" s="204">
        <v>6</v>
      </c>
      <c r="B226" s="54" t="s">
        <v>129</v>
      </c>
      <c r="C226" s="55">
        <v>6738</v>
      </c>
      <c r="D226" s="32" t="s">
        <v>10</v>
      </c>
      <c r="E226" s="33">
        <v>72</v>
      </c>
      <c r="F226" s="197">
        <v>356057</v>
      </c>
      <c r="G226" s="205">
        <f t="shared" si="19"/>
        <v>25636104</v>
      </c>
    </row>
    <row r="227" spans="1:13" ht="25.5" customHeight="1" x14ac:dyDescent="0.2">
      <c r="A227" s="204">
        <v>7</v>
      </c>
      <c r="B227" s="54" t="s">
        <v>130</v>
      </c>
      <c r="C227" s="206">
        <f>C193</f>
        <v>7021</v>
      </c>
      <c r="D227" s="32" t="s">
        <v>10</v>
      </c>
      <c r="E227" s="33">
        <v>45.5</v>
      </c>
      <c r="F227" s="193">
        <v>487906</v>
      </c>
      <c r="G227" s="205">
        <f t="shared" si="19"/>
        <v>22199723</v>
      </c>
    </row>
    <row r="228" spans="1:13" x14ac:dyDescent="0.2">
      <c r="A228" s="204">
        <v>8</v>
      </c>
      <c r="B228" s="54" t="s">
        <v>12</v>
      </c>
      <c r="C228" s="206">
        <f>C200</f>
        <v>14873</v>
      </c>
      <c r="D228" s="32" t="s">
        <v>13</v>
      </c>
      <c r="E228" s="33">
        <v>30</v>
      </c>
      <c r="F228" s="191">
        <v>91800</v>
      </c>
      <c r="G228" s="205">
        <f t="shared" si="19"/>
        <v>2754000</v>
      </c>
    </row>
    <row r="229" spans="1:13" x14ac:dyDescent="0.2">
      <c r="A229" s="204">
        <v>9</v>
      </c>
      <c r="B229" s="54" t="s">
        <v>34</v>
      </c>
      <c r="C229" s="206">
        <f>C199</f>
        <v>1655</v>
      </c>
      <c r="D229" s="32" t="s">
        <v>15</v>
      </c>
      <c r="E229" s="33">
        <v>17</v>
      </c>
      <c r="F229" s="193">
        <v>206788</v>
      </c>
      <c r="G229" s="205">
        <f t="shared" si="19"/>
        <v>3515396</v>
      </c>
    </row>
    <row r="230" spans="1:13" x14ac:dyDescent="0.2">
      <c r="A230" s="204">
        <v>10</v>
      </c>
      <c r="B230" s="54" t="s">
        <v>14</v>
      </c>
      <c r="C230" s="206">
        <f>C10</f>
        <v>1649</v>
      </c>
      <c r="D230" s="32" t="s">
        <v>15</v>
      </c>
      <c r="E230" s="33">
        <v>1</v>
      </c>
      <c r="F230" s="208">
        <v>268618</v>
      </c>
      <c r="G230" s="205">
        <f t="shared" si="19"/>
        <v>268618</v>
      </c>
    </row>
    <row r="231" spans="1:13" x14ac:dyDescent="0.2">
      <c r="A231" s="204">
        <v>11</v>
      </c>
      <c r="B231" s="54" t="s">
        <v>131</v>
      </c>
      <c r="C231" s="206">
        <f>C198</f>
        <v>14879</v>
      </c>
      <c r="D231" s="32" t="s">
        <v>15</v>
      </c>
      <c r="E231" s="33">
        <v>7</v>
      </c>
      <c r="F231" s="191">
        <v>341358</v>
      </c>
      <c r="G231" s="205">
        <f t="shared" si="19"/>
        <v>2389506</v>
      </c>
    </row>
    <row r="232" spans="1:13" x14ac:dyDescent="0.2">
      <c r="A232" s="73"/>
      <c r="B232" s="151" t="s">
        <v>8</v>
      </c>
      <c r="C232" s="206"/>
      <c r="D232" s="60"/>
      <c r="E232" s="61"/>
      <c r="F232" s="62"/>
      <c r="G232" s="63">
        <f>SUM(G221:G231)</f>
        <v>105184199</v>
      </c>
      <c r="I232" s="112">
        <f>G232+G217+G209+G190+G183</f>
        <v>374845246</v>
      </c>
      <c r="J232" s="112">
        <f>G232</f>
        <v>105184199</v>
      </c>
      <c r="M232" s="112">
        <f>J232+K232+L232</f>
        <v>105184199</v>
      </c>
    </row>
    <row r="233" spans="1:13" ht="25.5" customHeight="1" x14ac:dyDescent="0.2">
      <c r="B233" s="203"/>
      <c r="C233" s="203"/>
      <c r="D233" s="203"/>
      <c r="E233" s="203"/>
      <c r="F233" s="203"/>
      <c r="G233" s="203"/>
    </row>
    <row r="235" spans="1:13" x14ac:dyDescent="0.2">
      <c r="A235" s="119"/>
      <c r="B235" s="119" t="s">
        <v>132</v>
      </c>
      <c r="C235" s="119"/>
      <c r="D235" s="119"/>
      <c r="E235" s="119"/>
      <c r="F235" s="119"/>
      <c r="G235" s="119"/>
    </row>
    <row r="237" spans="1:13" x14ac:dyDescent="0.2">
      <c r="A237" s="417" t="s">
        <v>133</v>
      </c>
      <c r="B237" s="417"/>
      <c r="C237" s="417"/>
      <c r="D237" s="417"/>
      <c r="E237" s="417"/>
      <c r="F237" s="417"/>
      <c r="G237" s="417"/>
    </row>
    <row r="238" spans="1:13" x14ac:dyDescent="0.2">
      <c r="A238" s="60" t="s">
        <v>3</v>
      </c>
      <c r="B238" s="60" t="s">
        <v>4</v>
      </c>
      <c r="C238" s="60"/>
      <c r="D238" s="60" t="s">
        <v>5</v>
      </c>
      <c r="E238" s="60" t="s">
        <v>6</v>
      </c>
      <c r="F238" s="60" t="s">
        <v>7</v>
      </c>
      <c r="G238" s="78" t="s">
        <v>8</v>
      </c>
    </row>
    <row r="239" spans="1:13" ht="25.5" x14ac:dyDescent="0.2">
      <c r="A239" s="65">
        <v>1</v>
      </c>
      <c r="B239" s="91" t="s">
        <v>134</v>
      </c>
      <c r="C239" s="55">
        <v>1668</v>
      </c>
      <c r="D239" s="56" t="s">
        <v>10</v>
      </c>
      <c r="E239" s="57">
        <v>354</v>
      </c>
      <c r="F239" s="46">
        <v>130824</v>
      </c>
      <c r="G239" s="58">
        <f t="shared" ref="G239:G246" si="20">E239*F239</f>
        <v>46311696</v>
      </c>
    </row>
    <row r="240" spans="1:13" x14ac:dyDescent="0.2">
      <c r="A240" s="65">
        <v>2</v>
      </c>
      <c r="B240" s="54" t="s">
        <v>135</v>
      </c>
      <c r="C240" s="55">
        <v>14962</v>
      </c>
      <c r="D240" s="56" t="s">
        <v>19</v>
      </c>
      <c r="E240" s="57">
        <v>1</v>
      </c>
      <c r="F240" s="191">
        <v>1188000</v>
      </c>
      <c r="G240" s="58">
        <f t="shared" si="20"/>
        <v>1188000</v>
      </c>
    </row>
    <row r="241" spans="1:13" x14ac:dyDescent="0.2">
      <c r="A241" s="65">
        <v>3</v>
      </c>
      <c r="B241" s="53" t="s">
        <v>136</v>
      </c>
      <c r="C241" s="47">
        <v>14964</v>
      </c>
      <c r="D241" s="56" t="s">
        <v>19</v>
      </c>
      <c r="E241" s="57">
        <v>1</v>
      </c>
      <c r="F241" s="46">
        <v>120000</v>
      </c>
      <c r="G241" s="58">
        <f t="shared" si="20"/>
        <v>120000</v>
      </c>
    </row>
    <row r="242" spans="1:13" ht="25.5" x14ac:dyDescent="0.2">
      <c r="A242" s="65">
        <v>4</v>
      </c>
      <c r="B242" s="10" t="s">
        <v>51</v>
      </c>
      <c r="C242" s="47">
        <v>6347</v>
      </c>
      <c r="D242" s="56" t="s">
        <v>19</v>
      </c>
      <c r="E242" s="57">
        <v>1</v>
      </c>
      <c r="F242" s="46">
        <v>325000</v>
      </c>
      <c r="G242" s="58">
        <f t="shared" si="20"/>
        <v>325000</v>
      </c>
    </row>
    <row r="243" spans="1:13" x14ac:dyDescent="0.2">
      <c r="A243" s="65">
        <v>5</v>
      </c>
      <c r="B243" s="54" t="s">
        <v>137</v>
      </c>
      <c r="C243" s="67">
        <v>16067</v>
      </c>
      <c r="D243" s="56" t="s">
        <v>19</v>
      </c>
      <c r="E243" s="57">
        <v>1</v>
      </c>
      <c r="F243" s="46">
        <v>1449920</v>
      </c>
      <c r="G243" s="58">
        <f t="shared" si="20"/>
        <v>1449920</v>
      </c>
    </row>
    <row r="244" spans="1:13" x14ac:dyDescent="0.2">
      <c r="A244" s="65">
        <v>6</v>
      </c>
      <c r="B244" s="54" t="s">
        <v>138</v>
      </c>
      <c r="C244" s="55">
        <v>6816</v>
      </c>
      <c r="D244" s="56" t="s">
        <v>19</v>
      </c>
      <c r="E244" s="57">
        <v>6</v>
      </c>
      <c r="F244" s="46">
        <v>373660</v>
      </c>
      <c r="G244" s="58">
        <f t="shared" si="20"/>
        <v>2241960</v>
      </c>
    </row>
    <row r="245" spans="1:13" x14ac:dyDescent="0.2">
      <c r="A245" s="65">
        <v>7</v>
      </c>
      <c r="B245" s="48" t="s">
        <v>139</v>
      </c>
      <c r="C245" s="47">
        <v>558</v>
      </c>
      <c r="D245" s="56" t="s">
        <v>19</v>
      </c>
      <c r="E245" s="57">
        <v>4</v>
      </c>
      <c r="F245" s="46">
        <v>736610</v>
      </c>
      <c r="G245" s="58">
        <f t="shared" si="20"/>
        <v>2946440</v>
      </c>
    </row>
    <row r="246" spans="1:13" x14ac:dyDescent="0.2">
      <c r="A246" s="65">
        <v>8</v>
      </c>
      <c r="B246" s="48" t="s">
        <v>140</v>
      </c>
      <c r="C246" s="47">
        <v>15170</v>
      </c>
      <c r="D246" s="56" t="s">
        <v>19</v>
      </c>
      <c r="E246" s="57">
        <v>4</v>
      </c>
      <c r="F246" s="46">
        <v>573580</v>
      </c>
      <c r="G246" s="58">
        <f t="shared" si="20"/>
        <v>2294320</v>
      </c>
    </row>
    <row r="247" spans="1:13" x14ac:dyDescent="0.2">
      <c r="A247" s="77"/>
      <c r="B247" s="60" t="s">
        <v>8</v>
      </c>
      <c r="C247" s="60"/>
      <c r="D247" s="60"/>
      <c r="E247" s="61"/>
      <c r="F247" s="62"/>
      <c r="G247" s="63">
        <f>SUM(G239:G246)</f>
        <v>56877336</v>
      </c>
      <c r="J247" s="112">
        <f>'GRUPO I  TUBERIA Y ACCES PVC'!G211</f>
        <v>46636696</v>
      </c>
      <c r="L247" s="112">
        <f>'GRUPO III ACCES HD '!G108</f>
        <v>10240640</v>
      </c>
      <c r="M247" s="112">
        <f>J247+L247</f>
        <v>56877336</v>
      </c>
    </row>
    <row r="249" spans="1:13" ht="13.5" thickBot="1" x14ac:dyDescent="0.25"/>
    <row r="250" spans="1:13" ht="45" customHeight="1" thickBot="1" x14ac:dyDescent="0.25">
      <c r="A250" s="421" t="s">
        <v>141</v>
      </c>
      <c r="B250" s="422"/>
      <c r="C250" s="422"/>
      <c r="D250" s="422"/>
      <c r="E250" s="422"/>
      <c r="F250" s="422"/>
      <c r="G250" s="423"/>
    </row>
    <row r="251" spans="1:13" x14ac:dyDescent="0.2">
      <c r="A251" s="68">
        <v>1</v>
      </c>
      <c r="B251" s="95" t="s">
        <v>27</v>
      </c>
      <c r="C251" s="45">
        <v>14808</v>
      </c>
      <c r="D251" s="69" t="s">
        <v>10</v>
      </c>
      <c r="E251" s="70">
        <v>115</v>
      </c>
      <c r="F251" s="193">
        <v>115368</v>
      </c>
      <c r="G251" s="71">
        <f t="shared" ref="G251:G258" si="21">ROUND(E251*F251,0)</f>
        <v>13267320</v>
      </c>
    </row>
    <row r="252" spans="1:13" x14ac:dyDescent="0.2">
      <c r="A252" s="72">
        <v>2</v>
      </c>
      <c r="B252" s="96" t="s">
        <v>28</v>
      </c>
      <c r="C252" s="72">
        <v>14807</v>
      </c>
      <c r="D252" s="56" t="s">
        <v>10</v>
      </c>
      <c r="E252" s="74">
        <v>48</v>
      </c>
      <c r="F252" s="193">
        <v>38402</v>
      </c>
      <c r="G252" s="76">
        <f t="shared" si="21"/>
        <v>1843296</v>
      </c>
    </row>
    <row r="253" spans="1:13" x14ac:dyDescent="0.2">
      <c r="A253" s="72">
        <v>3</v>
      </c>
      <c r="B253" s="91" t="s">
        <v>113</v>
      </c>
      <c r="C253" s="55">
        <v>1655</v>
      </c>
      <c r="D253" s="56" t="s">
        <v>15</v>
      </c>
      <c r="E253" s="74">
        <v>15</v>
      </c>
      <c r="F253" s="193">
        <v>206788</v>
      </c>
      <c r="G253" s="76">
        <f t="shared" si="21"/>
        <v>3101820</v>
      </c>
    </row>
    <row r="254" spans="1:13" x14ac:dyDescent="0.2">
      <c r="A254" s="72">
        <v>4</v>
      </c>
      <c r="B254" s="91" t="s">
        <v>12</v>
      </c>
      <c r="C254" s="47">
        <v>14873</v>
      </c>
      <c r="D254" s="56" t="s">
        <v>63</v>
      </c>
      <c r="E254" s="74">
        <v>6</v>
      </c>
      <c r="F254" s="191">
        <v>91800</v>
      </c>
      <c r="G254" s="76">
        <f t="shared" si="21"/>
        <v>550800</v>
      </c>
    </row>
    <row r="255" spans="1:13" ht="25.5" x14ac:dyDescent="0.2">
      <c r="A255" s="72">
        <v>5</v>
      </c>
      <c r="B255" s="91" t="s">
        <v>93</v>
      </c>
      <c r="C255" s="55">
        <v>1618</v>
      </c>
      <c r="D255" s="56" t="s">
        <v>10</v>
      </c>
      <c r="E255" s="74">
        <v>115</v>
      </c>
      <c r="F255" s="191">
        <v>36592</v>
      </c>
      <c r="G255" s="76">
        <f t="shared" si="21"/>
        <v>4208080</v>
      </c>
    </row>
    <row r="256" spans="1:13" x14ac:dyDescent="0.2">
      <c r="A256" s="72">
        <v>7</v>
      </c>
      <c r="B256" s="52" t="s">
        <v>99</v>
      </c>
      <c r="C256" s="72">
        <v>7328</v>
      </c>
      <c r="D256" s="56" t="s">
        <v>15</v>
      </c>
      <c r="E256" s="74">
        <v>15</v>
      </c>
      <c r="F256" s="193">
        <v>26701</v>
      </c>
      <c r="G256" s="76">
        <f t="shared" si="21"/>
        <v>400515</v>
      </c>
    </row>
    <row r="257" spans="1:13" ht="25.5" x14ac:dyDescent="0.2">
      <c r="A257" s="72">
        <v>8</v>
      </c>
      <c r="B257" s="92" t="s">
        <v>107</v>
      </c>
      <c r="C257" s="72">
        <v>325</v>
      </c>
      <c r="D257" s="56" t="s">
        <v>15</v>
      </c>
      <c r="E257" s="74">
        <f>+E256*2</f>
        <v>30</v>
      </c>
      <c r="F257" s="193">
        <v>3118</v>
      </c>
      <c r="G257" s="76">
        <f t="shared" si="21"/>
        <v>93540</v>
      </c>
    </row>
    <row r="258" spans="1:13" x14ac:dyDescent="0.2">
      <c r="A258" s="72">
        <v>9</v>
      </c>
      <c r="B258" s="92" t="s">
        <v>43</v>
      </c>
      <c r="C258" s="55">
        <v>14834</v>
      </c>
      <c r="D258" s="56" t="s">
        <v>10</v>
      </c>
      <c r="E258" s="74">
        <v>90</v>
      </c>
      <c r="F258" s="193">
        <v>3112</v>
      </c>
      <c r="G258" s="76">
        <f t="shared" si="21"/>
        <v>280080</v>
      </c>
    </row>
    <row r="259" spans="1:13" x14ac:dyDescent="0.2">
      <c r="A259" s="77"/>
      <c r="B259" s="60" t="s">
        <v>8</v>
      </c>
      <c r="C259" s="60"/>
      <c r="D259" s="60"/>
      <c r="E259" s="61"/>
      <c r="F259" s="62"/>
      <c r="G259" s="78">
        <f>SUM(G251:G258)</f>
        <v>23745451</v>
      </c>
    </row>
    <row r="260" spans="1:13" x14ac:dyDescent="0.2">
      <c r="A260" s="77"/>
      <c r="B260" s="60"/>
      <c r="C260" s="60"/>
      <c r="D260" s="60"/>
      <c r="E260" s="61"/>
      <c r="F260" s="62"/>
      <c r="G260" s="78"/>
      <c r="I260" s="112">
        <f>G247+G259</f>
        <v>80622787</v>
      </c>
      <c r="J260" s="112">
        <f>'GRUPO I  TUBERIA Y ACCES PVC'!G223</f>
        <v>24505251</v>
      </c>
      <c r="M260" s="112">
        <f>J260+L260</f>
        <v>24505251</v>
      </c>
    </row>
    <row r="261" spans="1:13" x14ac:dyDescent="0.2">
      <c r="A261" s="99"/>
      <c r="B261" s="100"/>
      <c r="C261" s="100"/>
      <c r="D261" s="100"/>
      <c r="E261" s="101"/>
      <c r="F261" s="102"/>
      <c r="G261" s="103"/>
    </row>
    <row r="262" spans="1:13" x14ac:dyDescent="0.2">
      <c r="B262" s="119" t="s">
        <v>142</v>
      </c>
    </row>
    <row r="264" spans="1:13" ht="13.5" thickBot="1" x14ac:dyDescent="0.25"/>
    <row r="265" spans="1:13" ht="13.5" thickBot="1" x14ac:dyDescent="0.25">
      <c r="A265" s="421" t="s">
        <v>143</v>
      </c>
      <c r="B265" s="422"/>
      <c r="C265" s="422"/>
      <c r="D265" s="422"/>
      <c r="E265" s="422"/>
      <c r="F265" s="422"/>
      <c r="G265" s="423"/>
    </row>
    <row r="266" spans="1:13" x14ac:dyDescent="0.2">
      <c r="A266" s="72">
        <v>1</v>
      </c>
      <c r="B266" s="96" t="s">
        <v>27</v>
      </c>
      <c r="C266" s="45">
        <v>14808</v>
      </c>
      <c r="D266" s="56" t="s">
        <v>10</v>
      </c>
      <c r="E266" s="74">
        <v>60</v>
      </c>
      <c r="F266" s="79">
        <v>115368</v>
      </c>
      <c r="G266" s="76">
        <v>10770000</v>
      </c>
      <c r="J266" s="112">
        <f>'GRUPO I  TUBERIA Y ACCES PVC'!G231</f>
        <v>6922080</v>
      </c>
      <c r="M266" s="112">
        <f>J266+L266</f>
        <v>6922080</v>
      </c>
    </row>
    <row r="267" spans="1:13" ht="13.5" thickBot="1" x14ac:dyDescent="0.25"/>
    <row r="268" spans="1:13" ht="13.5" thickBot="1" x14ac:dyDescent="0.25">
      <c r="A268" s="421" t="s">
        <v>144</v>
      </c>
      <c r="B268" s="422"/>
      <c r="C268" s="422"/>
      <c r="D268" s="422"/>
      <c r="E268" s="422"/>
      <c r="F268" s="422"/>
      <c r="G268" s="423"/>
    </row>
    <row r="269" spans="1:13" x14ac:dyDescent="0.2">
      <c r="A269" s="72">
        <v>1</v>
      </c>
      <c r="B269" s="96" t="s">
        <v>109</v>
      </c>
      <c r="C269" s="72">
        <v>1706</v>
      </c>
      <c r="D269" s="56" t="s">
        <v>10</v>
      </c>
      <c r="E269" s="74">
        <v>12</v>
      </c>
      <c r="F269" s="75">
        <v>273112</v>
      </c>
      <c r="G269" s="76">
        <f>+E269*F269</f>
        <v>3277344</v>
      </c>
      <c r="J269" s="112">
        <f>'GRUPO I  TUBERIA Y ACCES PVC'!G235</f>
        <v>3277344</v>
      </c>
      <c r="M269" s="112">
        <f>J269+L269</f>
        <v>3277344</v>
      </c>
    </row>
    <row r="271" spans="1:13" x14ac:dyDescent="0.2">
      <c r="A271" s="414" t="s">
        <v>145</v>
      </c>
      <c r="B271" s="414"/>
      <c r="C271" s="414"/>
      <c r="D271" s="414"/>
      <c r="E271" s="414"/>
      <c r="F271" s="414"/>
      <c r="G271" s="414"/>
    </row>
    <row r="272" spans="1:13" x14ac:dyDescent="0.2">
      <c r="A272" s="415" t="s">
        <v>146</v>
      </c>
      <c r="B272" s="416"/>
      <c r="C272" s="122"/>
      <c r="D272" s="123" t="s">
        <v>5</v>
      </c>
      <c r="E272" s="123" t="s">
        <v>147</v>
      </c>
      <c r="F272" s="123" t="s">
        <v>148</v>
      </c>
      <c r="G272" s="124" t="s">
        <v>149</v>
      </c>
    </row>
    <row r="273" spans="1:13" ht="25.5" x14ac:dyDescent="0.2">
      <c r="A273" s="125">
        <v>1</v>
      </c>
      <c r="B273" s="91" t="s">
        <v>93</v>
      </c>
      <c r="C273" s="55">
        <v>1618</v>
      </c>
      <c r="D273" s="126" t="s">
        <v>10</v>
      </c>
      <c r="E273" s="127">
        <v>498</v>
      </c>
      <c r="F273" s="121">
        <v>36592</v>
      </c>
      <c r="G273" s="128">
        <f>+F273*E273</f>
        <v>18222816</v>
      </c>
      <c r="I273" s="129">
        <f>G273+G269+G266</f>
        <v>32270160</v>
      </c>
      <c r="J273" s="130">
        <f>'GRUPO I  TUBERIA Y ACCES PVC'!G240</f>
        <v>18222816</v>
      </c>
      <c r="M273" s="112">
        <f>J273+L273</f>
        <v>18222816</v>
      </c>
    </row>
    <row r="275" spans="1:13" ht="18" customHeight="1" x14ac:dyDescent="0.2">
      <c r="A275" s="119" t="s">
        <v>24</v>
      </c>
      <c r="B275" s="119" t="s">
        <v>150</v>
      </c>
      <c r="C275" s="119"/>
      <c r="D275" s="119"/>
      <c r="E275" s="119"/>
      <c r="F275" s="119"/>
      <c r="G275" s="119"/>
    </row>
    <row r="277" spans="1:13" x14ac:dyDescent="0.2">
      <c r="A277" s="417" t="s">
        <v>151</v>
      </c>
      <c r="B277" s="417"/>
      <c r="C277" s="417"/>
      <c r="D277" s="417"/>
      <c r="E277" s="417"/>
      <c r="F277" s="417"/>
      <c r="G277" s="417"/>
    </row>
    <row r="278" spans="1:13" x14ac:dyDescent="0.2">
      <c r="A278" s="60" t="s">
        <v>3</v>
      </c>
      <c r="B278" s="60" t="s">
        <v>4</v>
      </c>
      <c r="C278" s="60"/>
      <c r="D278" s="60" t="s">
        <v>5</v>
      </c>
      <c r="E278" s="60" t="s">
        <v>6</v>
      </c>
      <c r="F278" s="60" t="s">
        <v>7</v>
      </c>
      <c r="G278" s="78" t="s">
        <v>8</v>
      </c>
    </row>
    <row r="279" spans="1:13" x14ac:dyDescent="0.2">
      <c r="A279" s="65">
        <v>1</v>
      </c>
      <c r="B279" s="96" t="s">
        <v>28</v>
      </c>
      <c r="C279" s="72">
        <v>14807</v>
      </c>
      <c r="D279" s="56" t="s">
        <v>10</v>
      </c>
      <c r="E279" s="57">
        <v>192</v>
      </c>
      <c r="F279" s="193">
        <v>38402</v>
      </c>
      <c r="G279" s="80">
        <f t="shared" ref="G279:G282" si="22">SUM(E279*F279)</f>
        <v>7373184</v>
      </c>
    </row>
    <row r="280" spans="1:13" x14ac:dyDescent="0.2">
      <c r="A280" s="65">
        <v>2</v>
      </c>
      <c r="B280" s="96" t="s">
        <v>27</v>
      </c>
      <c r="C280" s="45">
        <v>14808</v>
      </c>
      <c r="D280" s="56" t="s">
        <v>10</v>
      </c>
      <c r="E280" s="57">
        <f>+E254</f>
        <v>6</v>
      </c>
      <c r="F280" s="193">
        <v>115368</v>
      </c>
      <c r="G280" s="80">
        <f t="shared" si="22"/>
        <v>692208</v>
      </c>
    </row>
    <row r="281" spans="1:13" x14ac:dyDescent="0.2">
      <c r="A281" s="65">
        <v>3</v>
      </c>
      <c r="B281" s="91" t="s">
        <v>12</v>
      </c>
      <c r="C281" s="47">
        <v>14873</v>
      </c>
      <c r="D281" s="56" t="s">
        <v>13</v>
      </c>
      <c r="E281" s="57">
        <v>16</v>
      </c>
      <c r="F281" s="191">
        <v>91800</v>
      </c>
      <c r="G281" s="80">
        <f t="shared" si="22"/>
        <v>1468800</v>
      </c>
    </row>
    <row r="282" spans="1:13" x14ac:dyDescent="0.2">
      <c r="A282" s="65">
        <v>4</v>
      </c>
      <c r="B282" s="91" t="s">
        <v>113</v>
      </c>
      <c r="C282" s="55">
        <v>1655</v>
      </c>
      <c r="D282" s="56" t="s">
        <v>15</v>
      </c>
      <c r="E282" s="66">
        <v>32</v>
      </c>
      <c r="F282" s="193">
        <v>206788</v>
      </c>
      <c r="G282" s="80">
        <f t="shared" si="22"/>
        <v>6617216</v>
      </c>
    </row>
    <row r="283" spans="1:13" x14ac:dyDescent="0.2">
      <c r="A283" s="77"/>
      <c r="B283" s="60" t="s">
        <v>8</v>
      </c>
      <c r="C283" s="60"/>
      <c r="D283" s="60"/>
      <c r="E283" s="61"/>
      <c r="F283" s="62"/>
      <c r="G283" s="63">
        <f>SUM(G279:G282)</f>
        <v>16151408</v>
      </c>
      <c r="J283" s="112">
        <f>'GRUPO I  TUBERIA Y ACCES PVC'!G251</f>
        <v>16151408</v>
      </c>
      <c r="M283" s="112">
        <f>J283+L283</f>
        <v>16151408</v>
      </c>
    </row>
    <row r="286" spans="1:13" x14ac:dyDescent="0.2">
      <c r="A286" s="418" t="s">
        <v>152</v>
      </c>
      <c r="B286" s="419"/>
      <c r="C286" s="419"/>
      <c r="D286" s="419"/>
      <c r="E286" s="419"/>
      <c r="F286" s="419"/>
      <c r="G286" s="420"/>
    </row>
    <row r="287" spans="1:13" x14ac:dyDescent="0.2">
      <c r="A287" s="82" t="s">
        <v>3</v>
      </c>
      <c r="B287" s="82" t="s">
        <v>4</v>
      </c>
      <c r="C287" s="82"/>
      <c r="D287" s="82" t="s">
        <v>5</v>
      </c>
      <c r="E287" s="82" t="s">
        <v>6</v>
      </c>
      <c r="F287" s="82" t="s">
        <v>7</v>
      </c>
      <c r="G287" s="82" t="s">
        <v>8</v>
      </c>
    </row>
    <row r="288" spans="1:13" x14ac:dyDescent="0.2">
      <c r="A288" s="83">
        <v>1</v>
      </c>
      <c r="B288" s="92" t="s">
        <v>43</v>
      </c>
      <c r="C288" s="84">
        <v>14834</v>
      </c>
      <c r="D288" s="83" t="s">
        <v>10</v>
      </c>
      <c r="E288" s="85">
        <v>270</v>
      </c>
      <c r="F288" s="86">
        <v>3112</v>
      </c>
      <c r="G288" s="86">
        <f>+E288*F288</f>
        <v>840240</v>
      </c>
    </row>
    <row r="289" spans="1:13" ht="25.5" x14ac:dyDescent="0.2">
      <c r="A289" s="83">
        <v>2</v>
      </c>
      <c r="B289" s="97" t="s">
        <v>153</v>
      </c>
      <c r="C289" s="84">
        <v>1605</v>
      </c>
      <c r="D289" s="83" t="s">
        <v>10</v>
      </c>
      <c r="E289" s="85">
        <v>120</v>
      </c>
      <c r="F289" s="86">
        <v>14618</v>
      </c>
      <c r="G289" s="86">
        <f t="shared" ref="G289:G294" si="23">+E289*F289</f>
        <v>1754160</v>
      </c>
    </row>
    <row r="290" spans="1:13" x14ac:dyDescent="0.2">
      <c r="A290" s="83">
        <v>3</v>
      </c>
      <c r="B290" s="96" t="s">
        <v>154</v>
      </c>
      <c r="C290" s="84">
        <v>7327</v>
      </c>
      <c r="D290" s="83" t="s">
        <v>10</v>
      </c>
      <c r="E290" s="85">
        <v>32</v>
      </c>
      <c r="F290" s="75">
        <v>18732</v>
      </c>
      <c r="G290" s="86">
        <f t="shared" si="23"/>
        <v>599424</v>
      </c>
    </row>
    <row r="291" spans="1:13" ht="25.5" x14ac:dyDescent="0.2">
      <c r="A291" s="83">
        <v>4</v>
      </c>
      <c r="B291" s="92" t="s">
        <v>107</v>
      </c>
      <c r="C291" s="84">
        <v>325</v>
      </c>
      <c r="D291" s="83" t="s">
        <v>19</v>
      </c>
      <c r="E291" s="85">
        <v>64</v>
      </c>
      <c r="F291" s="46">
        <v>3118</v>
      </c>
      <c r="G291" s="86">
        <f t="shared" si="23"/>
        <v>199552</v>
      </c>
    </row>
    <row r="292" spans="1:13" x14ac:dyDescent="0.2">
      <c r="A292" s="83">
        <v>5</v>
      </c>
      <c r="B292" s="59" t="s">
        <v>155</v>
      </c>
      <c r="C292" s="84">
        <v>7330</v>
      </c>
      <c r="D292" s="83" t="s">
        <v>19</v>
      </c>
      <c r="E292" s="85">
        <v>1</v>
      </c>
      <c r="F292" s="86">
        <v>397460</v>
      </c>
      <c r="G292" s="86">
        <f t="shared" si="23"/>
        <v>397460</v>
      </c>
    </row>
    <row r="293" spans="1:13" x14ac:dyDescent="0.2">
      <c r="A293" s="83">
        <v>6</v>
      </c>
      <c r="B293" s="59" t="s">
        <v>156</v>
      </c>
      <c r="C293" s="84">
        <v>7331</v>
      </c>
      <c r="D293" s="83" t="s">
        <v>19</v>
      </c>
      <c r="E293" s="85">
        <v>1</v>
      </c>
      <c r="F293" s="201">
        <v>111860</v>
      </c>
      <c r="G293" s="86">
        <f t="shared" si="23"/>
        <v>111860</v>
      </c>
    </row>
    <row r="294" spans="1:13" x14ac:dyDescent="0.2">
      <c r="A294" s="83">
        <v>7</v>
      </c>
      <c r="B294" s="59" t="s">
        <v>157</v>
      </c>
      <c r="C294" s="84">
        <v>7330</v>
      </c>
      <c r="D294" s="83" t="s">
        <v>19</v>
      </c>
      <c r="E294" s="85">
        <v>16</v>
      </c>
      <c r="F294" s="86">
        <v>85680</v>
      </c>
      <c r="G294" s="86">
        <f t="shared" si="23"/>
        <v>1370880</v>
      </c>
    </row>
    <row r="295" spans="1:13" x14ac:dyDescent="0.2">
      <c r="A295" s="85"/>
      <c r="B295" s="82" t="s">
        <v>8</v>
      </c>
      <c r="C295" s="82"/>
      <c r="D295" s="82"/>
      <c r="E295" s="87"/>
      <c r="F295" s="82"/>
      <c r="G295" s="63">
        <f>SUM(G288:G294)</f>
        <v>5273576</v>
      </c>
      <c r="I295" s="112" t="s">
        <v>24</v>
      </c>
      <c r="J295" s="112">
        <f>'GRUPO I  TUBERIA Y ACCES PVC'!G259</f>
        <v>3393376</v>
      </c>
      <c r="L295" s="112">
        <f>'GRUPO III ACCES HD '!G118</f>
        <v>1880200</v>
      </c>
      <c r="M295" s="112">
        <f>J295+L295</f>
        <v>5273576</v>
      </c>
    </row>
    <row r="298" spans="1:13" ht="15" x14ac:dyDescent="0.25">
      <c r="A298" s="408" t="s">
        <v>158</v>
      </c>
      <c r="B298" s="409"/>
      <c r="C298" s="409"/>
      <c r="D298" s="409"/>
      <c r="E298" s="409"/>
      <c r="F298" s="409"/>
      <c r="G298" s="409"/>
    </row>
    <row r="299" spans="1:13" ht="15" x14ac:dyDescent="0.25">
      <c r="A299" s="186" t="s">
        <v>3</v>
      </c>
      <c r="B299" s="186" t="s">
        <v>4</v>
      </c>
      <c r="C299" s="186"/>
      <c r="D299" s="187" t="s">
        <v>5</v>
      </c>
      <c r="E299" s="186" t="s">
        <v>6</v>
      </c>
      <c r="F299" s="186" t="s">
        <v>7</v>
      </c>
      <c r="G299" s="186" t="s">
        <v>8</v>
      </c>
      <c r="H299"/>
    </row>
    <row r="300" spans="1:13" ht="30" x14ac:dyDescent="0.25">
      <c r="A300" s="182">
        <v>1</v>
      </c>
      <c r="B300" s="180" t="s">
        <v>128</v>
      </c>
      <c r="C300" s="183"/>
      <c r="D300" s="183" t="s">
        <v>10</v>
      </c>
      <c r="E300" s="178">
        <v>168</v>
      </c>
      <c r="F300" s="179">
        <v>273112</v>
      </c>
      <c r="G300" s="179">
        <f>E300*F300</f>
        <v>45882816</v>
      </c>
      <c r="H300" s="184"/>
    </row>
    <row r="301" spans="1:13" ht="15" x14ac:dyDescent="0.25">
      <c r="A301" s="182">
        <v>2</v>
      </c>
      <c r="B301" s="178" t="s">
        <v>159</v>
      </c>
      <c r="C301" s="183"/>
      <c r="D301" s="183" t="s">
        <v>10</v>
      </c>
      <c r="E301" s="178">
        <v>45.5</v>
      </c>
      <c r="F301" s="179">
        <v>998053</v>
      </c>
      <c r="G301" s="179">
        <f>E301*F301</f>
        <v>45411411.5</v>
      </c>
    </row>
    <row r="302" spans="1:13" ht="30" x14ac:dyDescent="0.25">
      <c r="A302" s="182">
        <v>3</v>
      </c>
      <c r="B302" s="180" t="s">
        <v>160</v>
      </c>
      <c r="C302" s="183"/>
      <c r="D302" s="183" t="s">
        <v>15</v>
      </c>
      <c r="E302" s="178">
        <v>4</v>
      </c>
      <c r="F302" s="179">
        <v>7000000</v>
      </c>
      <c r="G302" s="179">
        <f>E302*F302</f>
        <v>28000000</v>
      </c>
      <c r="H302" s="116"/>
      <c r="I302" s="112" t="s">
        <v>24</v>
      </c>
      <c r="J302" s="181" t="s">
        <v>24</v>
      </c>
    </row>
    <row r="303" spans="1:13" ht="15" x14ac:dyDescent="0.25">
      <c r="A303" s="178"/>
      <c r="B303" s="407" t="s">
        <v>8</v>
      </c>
      <c r="C303" s="407"/>
      <c r="D303" s="407"/>
      <c r="E303" s="407"/>
      <c r="F303" s="179" t="s">
        <v>24</v>
      </c>
      <c r="G303" s="185">
        <f>SUM(G300:G302)</f>
        <v>119294227.5</v>
      </c>
      <c r="I303" s="181">
        <f>G303+G295+G283</f>
        <v>140719211.5</v>
      </c>
      <c r="J303" s="181">
        <f>'GRUPO I  TUBERIA Y ACCES PVC'!G263</f>
        <v>45882816</v>
      </c>
      <c r="K303" s="130">
        <f>'GRUPO II TUBERI Y ACCE POLIETIE'!G23</f>
        <v>27486720</v>
      </c>
      <c r="L303" s="130">
        <f>'GRUPO III ACCES HD '!G122</f>
        <v>28000000</v>
      </c>
      <c r="M303" s="181">
        <f>J303+K303+L303</f>
        <v>101369536</v>
      </c>
    </row>
    <row r="307" spans="1:13" ht="18" customHeight="1" x14ac:dyDescent="0.2">
      <c r="A307" s="119" t="s">
        <v>24</v>
      </c>
      <c r="B307" s="119" t="s">
        <v>161</v>
      </c>
      <c r="C307" s="119"/>
      <c r="D307" s="119"/>
      <c r="E307" s="119"/>
      <c r="F307" s="119"/>
      <c r="G307" s="119"/>
    </row>
    <row r="308" spans="1:13" x14ac:dyDescent="0.2">
      <c r="A308" s="120"/>
      <c r="B308" s="120"/>
      <c r="C308" s="120"/>
      <c r="D308" s="120"/>
      <c r="E308" s="120"/>
      <c r="F308" s="120"/>
      <c r="G308" s="120"/>
    </row>
    <row r="309" spans="1:13" x14ac:dyDescent="0.2">
      <c r="A309" s="413" t="s">
        <v>162</v>
      </c>
      <c r="B309" s="413"/>
      <c r="C309" s="413"/>
      <c r="D309" s="413"/>
      <c r="E309" s="413"/>
      <c r="F309" s="413"/>
      <c r="G309" s="413"/>
    </row>
    <row r="310" spans="1:13" x14ac:dyDescent="0.2">
      <c r="A310" s="60" t="s">
        <v>3</v>
      </c>
      <c r="B310" s="60" t="s">
        <v>4</v>
      </c>
      <c r="C310" s="60"/>
      <c r="D310" s="60" t="s">
        <v>5</v>
      </c>
      <c r="E310" s="60" t="s">
        <v>6</v>
      </c>
      <c r="F310" s="60" t="s">
        <v>7</v>
      </c>
      <c r="G310" s="78" t="s">
        <v>8</v>
      </c>
    </row>
    <row r="311" spans="1:13" x14ac:dyDescent="0.2">
      <c r="A311" s="65">
        <v>1</v>
      </c>
      <c r="B311" s="96" t="s">
        <v>28</v>
      </c>
      <c r="C311" s="72">
        <v>14807</v>
      </c>
      <c r="D311" s="56" t="s">
        <v>10</v>
      </c>
      <c r="E311" s="57">
        <v>78</v>
      </c>
      <c r="F311" s="193">
        <v>38402</v>
      </c>
      <c r="G311" s="80">
        <f t="shared" ref="G311:G314" si="24">SUM(E311*F311)</f>
        <v>2995356</v>
      </c>
    </row>
    <row r="312" spans="1:13" x14ac:dyDescent="0.2">
      <c r="A312" s="65">
        <v>2</v>
      </c>
      <c r="B312" s="96" t="s">
        <v>27</v>
      </c>
      <c r="C312" s="45">
        <v>14808</v>
      </c>
      <c r="D312" s="56" t="s">
        <v>10</v>
      </c>
      <c r="E312" s="57">
        <v>90</v>
      </c>
      <c r="F312" s="193">
        <v>115368</v>
      </c>
      <c r="G312" s="80">
        <f t="shared" si="24"/>
        <v>10383120</v>
      </c>
    </row>
    <row r="313" spans="1:13" x14ac:dyDescent="0.2">
      <c r="A313" s="65">
        <v>3</v>
      </c>
      <c r="B313" s="91" t="s">
        <v>12</v>
      </c>
      <c r="C313" s="47">
        <v>14873</v>
      </c>
      <c r="D313" s="56" t="s">
        <v>13</v>
      </c>
      <c r="E313" s="57">
        <v>16</v>
      </c>
      <c r="F313" s="191">
        <v>91800</v>
      </c>
      <c r="G313" s="80">
        <f t="shared" si="24"/>
        <v>1468800</v>
      </c>
    </row>
    <row r="314" spans="1:13" x14ac:dyDescent="0.2">
      <c r="A314" s="65">
        <v>4</v>
      </c>
      <c r="B314" s="91" t="s">
        <v>113</v>
      </c>
      <c r="C314" s="55">
        <v>1655</v>
      </c>
      <c r="D314" s="56" t="s">
        <v>15</v>
      </c>
      <c r="E314" s="66">
        <v>15</v>
      </c>
      <c r="F314" s="193">
        <v>206788</v>
      </c>
      <c r="G314" s="80">
        <f t="shared" si="24"/>
        <v>3101820</v>
      </c>
    </row>
    <row r="315" spans="1:13" x14ac:dyDescent="0.2">
      <c r="A315" s="77"/>
      <c r="B315" s="60" t="s">
        <v>8</v>
      </c>
      <c r="C315" s="60"/>
      <c r="D315" s="60"/>
      <c r="E315" s="61"/>
      <c r="F315" s="62"/>
      <c r="G315" s="63">
        <f>SUM(G311:G314)</f>
        <v>17949096</v>
      </c>
      <c r="J315" s="112">
        <f>'GRUPO I  TUBERIA Y ACCES PVC'!G274</f>
        <v>17949096</v>
      </c>
      <c r="M315" s="112">
        <f>J315+L315</f>
        <v>17949096</v>
      </c>
    </row>
    <row r="316" spans="1:13" ht="13.5" thickBot="1" x14ac:dyDescent="0.25"/>
    <row r="317" spans="1:13" ht="13.5" thickBot="1" x14ac:dyDescent="0.25">
      <c r="A317" s="410" t="s">
        <v>163</v>
      </c>
      <c r="B317" s="411"/>
      <c r="C317" s="411"/>
      <c r="D317" s="411"/>
      <c r="E317" s="411"/>
      <c r="F317" s="411"/>
      <c r="G317" s="412"/>
    </row>
    <row r="318" spans="1:13" x14ac:dyDescent="0.2">
      <c r="A318" s="88" t="s">
        <v>3</v>
      </c>
      <c r="B318" s="88" t="s">
        <v>4</v>
      </c>
      <c r="C318" s="88"/>
      <c r="D318" s="88" t="s">
        <v>5</v>
      </c>
      <c r="E318" s="88" t="s">
        <v>6</v>
      </c>
      <c r="F318" s="88" t="s">
        <v>7</v>
      </c>
      <c r="G318" s="89" t="s">
        <v>8</v>
      </c>
    </row>
    <row r="319" spans="1:13" x14ac:dyDescent="0.2">
      <c r="A319" s="65">
        <v>1</v>
      </c>
      <c r="B319" s="92" t="s">
        <v>43</v>
      </c>
      <c r="C319" s="84">
        <v>14834</v>
      </c>
      <c r="D319" s="56" t="s">
        <v>10</v>
      </c>
      <c r="E319" s="57">
        <v>360</v>
      </c>
      <c r="F319" s="46">
        <v>3112</v>
      </c>
      <c r="G319" s="58">
        <f t="shared" ref="G319:G325" si="25">E319*F319</f>
        <v>1120320</v>
      </c>
    </row>
    <row r="320" spans="1:13" ht="25.5" x14ac:dyDescent="0.2">
      <c r="A320" s="65">
        <v>2</v>
      </c>
      <c r="B320" s="91" t="s">
        <v>93</v>
      </c>
      <c r="C320" s="55">
        <v>1618</v>
      </c>
      <c r="D320" s="56" t="s">
        <v>10</v>
      </c>
      <c r="E320" s="57">
        <v>120</v>
      </c>
      <c r="F320" s="46">
        <v>36592</v>
      </c>
      <c r="G320" s="58">
        <f t="shared" si="25"/>
        <v>4391040</v>
      </c>
    </row>
    <row r="321" spans="1:13" x14ac:dyDescent="0.2">
      <c r="A321" s="65">
        <v>3</v>
      </c>
      <c r="B321" s="52" t="s">
        <v>99</v>
      </c>
      <c r="C321" s="45">
        <v>7328</v>
      </c>
      <c r="D321" s="56" t="s">
        <v>19</v>
      </c>
      <c r="E321" s="57">
        <v>52</v>
      </c>
      <c r="F321" s="46">
        <v>26701</v>
      </c>
      <c r="G321" s="58">
        <f t="shared" si="25"/>
        <v>1388452</v>
      </c>
    </row>
    <row r="322" spans="1:13" ht="25.5" x14ac:dyDescent="0.2">
      <c r="A322" s="65">
        <v>4</v>
      </c>
      <c r="B322" s="52" t="s">
        <v>164</v>
      </c>
      <c r="C322" s="45">
        <v>325</v>
      </c>
      <c r="D322" s="56" t="s">
        <v>19</v>
      </c>
      <c r="E322" s="66">
        <v>104</v>
      </c>
      <c r="F322" s="46">
        <v>3118</v>
      </c>
      <c r="G322" s="58">
        <f t="shared" si="25"/>
        <v>324272</v>
      </c>
    </row>
    <row r="323" spans="1:13" x14ac:dyDescent="0.2">
      <c r="A323" s="65">
        <v>5</v>
      </c>
      <c r="B323" s="52" t="s">
        <v>165</v>
      </c>
      <c r="C323" s="45">
        <v>1342</v>
      </c>
      <c r="D323" s="56" t="s">
        <v>19</v>
      </c>
      <c r="E323" s="66">
        <v>1</v>
      </c>
      <c r="F323" s="46">
        <v>30119</v>
      </c>
      <c r="G323" s="58">
        <f t="shared" si="25"/>
        <v>30119</v>
      </c>
    </row>
    <row r="324" spans="1:13" x14ac:dyDescent="0.2">
      <c r="A324" s="65">
        <v>6</v>
      </c>
      <c r="B324" s="44" t="s">
        <v>97</v>
      </c>
      <c r="C324" s="188">
        <f>C182</f>
        <v>278</v>
      </c>
      <c r="D324" s="56" t="s">
        <v>19</v>
      </c>
      <c r="E324" s="66">
        <v>10</v>
      </c>
      <c r="F324" s="195">
        <v>111860</v>
      </c>
      <c r="G324" s="58">
        <f t="shared" si="25"/>
        <v>1118600</v>
      </c>
    </row>
    <row r="325" spans="1:13" x14ac:dyDescent="0.2">
      <c r="A325" s="65">
        <v>7</v>
      </c>
      <c r="B325" s="44" t="s">
        <v>166</v>
      </c>
      <c r="C325" s="189">
        <v>6936</v>
      </c>
      <c r="D325" s="56" t="s">
        <v>19</v>
      </c>
      <c r="E325" s="66">
        <v>1</v>
      </c>
      <c r="F325" s="46">
        <v>168000</v>
      </c>
      <c r="G325" s="58">
        <f t="shared" si="25"/>
        <v>168000</v>
      </c>
    </row>
    <row r="326" spans="1:13" x14ac:dyDescent="0.2">
      <c r="A326" s="77"/>
      <c r="B326" s="60" t="s">
        <v>8</v>
      </c>
      <c r="C326" s="60"/>
      <c r="D326" s="60"/>
      <c r="E326" s="90"/>
      <c r="F326" s="62"/>
      <c r="G326" s="63">
        <f>SUM(G319:G325)</f>
        <v>8540803</v>
      </c>
      <c r="I326" s="112">
        <f>G315+G326</f>
        <v>26489899</v>
      </c>
      <c r="J326" s="112">
        <f>'GRUPO I  TUBERIA Y ACCES PVC'!G283</f>
        <v>7254203</v>
      </c>
      <c r="L326" s="112">
        <f>'GRUPO III ACCES HD '!G132</f>
        <v>1286600</v>
      </c>
      <c r="M326" s="112">
        <f>J326+L326</f>
        <v>8540803</v>
      </c>
    </row>
    <row r="329" spans="1:13" x14ac:dyDescent="0.2">
      <c r="B329" s="119" t="s">
        <v>167</v>
      </c>
    </row>
    <row r="331" spans="1:13" ht="13.5" thickBot="1" x14ac:dyDescent="0.25"/>
    <row r="332" spans="1:13" ht="13.5" thickBot="1" x14ac:dyDescent="0.25">
      <c r="A332" s="410" t="s">
        <v>168</v>
      </c>
      <c r="B332" s="411"/>
      <c r="C332" s="411"/>
      <c r="D332" s="411"/>
      <c r="E332" s="411"/>
      <c r="F332" s="411"/>
      <c r="G332" s="412"/>
    </row>
    <row r="333" spans="1:13" x14ac:dyDescent="0.2">
      <c r="A333" s="60" t="s">
        <v>3</v>
      </c>
      <c r="B333" s="60" t="s">
        <v>4</v>
      </c>
      <c r="C333" s="60"/>
      <c r="D333" s="60" t="s">
        <v>5</v>
      </c>
      <c r="E333" s="60" t="s">
        <v>6</v>
      </c>
      <c r="F333" s="60" t="s">
        <v>7</v>
      </c>
      <c r="G333" s="78" t="s">
        <v>8</v>
      </c>
    </row>
    <row r="334" spans="1:13" x14ac:dyDescent="0.2">
      <c r="A334" s="65">
        <v>1</v>
      </c>
      <c r="B334" s="96" t="s">
        <v>28</v>
      </c>
      <c r="C334" s="72">
        <v>14807</v>
      </c>
      <c r="D334" s="56" t="s">
        <v>10</v>
      </c>
      <c r="E334" s="57">
        <v>48</v>
      </c>
      <c r="F334" s="193">
        <v>38402</v>
      </c>
      <c r="G334" s="80">
        <f t="shared" ref="G334:G338" si="26">SUM(E334*F334)</f>
        <v>1843296</v>
      </c>
    </row>
    <row r="335" spans="1:13" x14ac:dyDescent="0.2">
      <c r="A335" s="65">
        <v>2</v>
      </c>
      <c r="B335" s="96" t="s">
        <v>27</v>
      </c>
      <c r="C335" s="45">
        <v>14808</v>
      </c>
      <c r="D335" s="56" t="s">
        <v>10</v>
      </c>
      <c r="E335" s="57">
        <v>78</v>
      </c>
      <c r="F335" s="193">
        <v>115368</v>
      </c>
      <c r="G335" s="80">
        <f t="shared" si="26"/>
        <v>8998704</v>
      </c>
    </row>
    <row r="336" spans="1:13" x14ac:dyDescent="0.2">
      <c r="A336" s="65">
        <v>3</v>
      </c>
      <c r="B336" s="96" t="s">
        <v>169</v>
      </c>
      <c r="C336" s="55">
        <v>6738</v>
      </c>
      <c r="D336" s="56" t="s">
        <v>10</v>
      </c>
      <c r="E336" s="57">
        <v>24</v>
      </c>
      <c r="F336" s="197">
        <v>356057</v>
      </c>
      <c r="G336" s="80">
        <f t="shared" si="26"/>
        <v>8545368</v>
      </c>
    </row>
    <row r="337" spans="1:13" x14ac:dyDescent="0.2">
      <c r="A337" s="65">
        <v>4</v>
      </c>
      <c r="B337" s="91" t="s">
        <v>12</v>
      </c>
      <c r="C337" s="47">
        <v>14873</v>
      </c>
      <c r="D337" s="56" t="s">
        <v>13</v>
      </c>
      <c r="E337" s="57">
        <v>4</v>
      </c>
      <c r="F337" s="191">
        <v>91800</v>
      </c>
      <c r="G337" s="80">
        <f t="shared" si="26"/>
        <v>367200</v>
      </c>
    </row>
    <row r="338" spans="1:13" x14ac:dyDescent="0.2">
      <c r="A338" s="65">
        <v>5</v>
      </c>
      <c r="B338" s="91" t="s">
        <v>113</v>
      </c>
      <c r="C338" s="55">
        <v>1655</v>
      </c>
      <c r="D338" s="56" t="s">
        <v>15</v>
      </c>
      <c r="E338" s="66">
        <v>16</v>
      </c>
      <c r="F338" s="193">
        <v>206788</v>
      </c>
      <c r="G338" s="80">
        <f t="shared" si="26"/>
        <v>3308608</v>
      </c>
    </row>
    <row r="339" spans="1:13" x14ac:dyDescent="0.2">
      <c r="A339" s="77"/>
      <c r="B339" s="60" t="s">
        <v>8</v>
      </c>
      <c r="C339" s="60"/>
      <c r="D339" s="60"/>
      <c r="E339" s="61"/>
      <c r="F339" s="62"/>
      <c r="G339" s="63">
        <f>SUM(G334:G338)</f>
        <v>23063176</v>
      </c>
      <c r="J339" s="112">
        <f>'GRUPO I  TUBERIA Y ACCES PVC'!G294</f>
        <v>23063176</v>
      </c>
      <c r="M339" s="112">
        <f>J339+L339</f>
        <v>23063176</v>
      </c>
    </row>
    <row r="340" spans="1:13" ht="13.5" thickBot="1" x14ac:dyDescent="0.25"/>
    <row r="341" spans="1:13" ht="13.5" thickBot="1" x14ac:dyDescent="0.25">
      <c r="A341" s="410" t="s">
        <v>170</v>
      </c>
      <c r="B341" s="411"/>
      <c r="C341" s="411"/>
      <c r="D341" s="411"/>
      <c r="E341" s="411"/>
      <c r="F341" s="411"/>
      <c r="G341" s="412"/>
    </row>
    <row r="342" spans="1:13" x14ac:dyDescent="0.2">
      <c r="A342" s="60" t="s">
        <v>3</v>
      </c>
      <c r="B342" s="60" t="s">
        <v>4</v>
      </c>
      <c r="C342" s="60"/>
      <c r="D342" s="60" t="s">
        <v>5</v>
      </c>
      <c r="E342" s="60" t="s">
        <v>6</v>
      </c>
      <c r="F342" s="60" t="s">
        <v>7</v>
      </c>
      <c r="G342" s="78" t="s">
        <v>8</v>
      </c>
    </row>
    <row r="343" spans="1:13" x14ac:dyDescent="0.2">
      <c r="A343" s="65">
        <v>1</v>
      </c>
      <c r="B343" s="96" t="s">
        <v>28</v>
      </c>
      <c r="C343" s="72">
        <v>14807</v>
      </c>
      <c r="D343" s="56" t="s">
        <v>10</v>
      </c>
      <c r="E343" s="57">
        <v>24</v>
      </c>
      <c r="F343" s="193">
        <v>38402</v>
      </c>
      <c r="G343" s="80">
        <f t="shared" ref="G343:G346" si="27">SUM(E343*F343)</f>
        <v>921648</v>
      </c>
    </row>
    <row r="344" spans="1:13" x14ac:dyDescent="0.2">
      <c r="A344" s="65">
        <v>2</v>
      </c>
      <c r="B344" s="96" t="s">
        <v>27</v>
      </c>
      <c r="C344" s="45">
        <v>14808</v>
      </c>
      <c r="D344" s="56" t="s">
        <v>10</v>
      </c>
      <c r="E344" s="57">
        <v>36</v>
      </c>
      <c r="F344" s="193">
        <v>115368</v>
      </c>
      <c r="G344" s="80">
        <f t="shared" si="27"/>
        <v>4153248</v>
      </c>
    </row>
    <row r="345" spans="1:13" x14ac:dyDescent="0.2">
      <c r="A345" s="65">
        <v>3</v>
      </c>
      <c r="B345" s="91" t="s">
        <v>12</v>
      </c>
      <c r="C345" s="47">
        <v>14873</v>
      </c>
      <c r="D345" s="56" t="s">
        <v>13</v>
      </c>
      <c r="E345" s="57">
        <v>3</v>
      </c>
      <c r="F345" s="191">
        <v>91800</v>
      </c>
      <c r="G345" s="80">
        <f t="shared" si="27"/>
        <v>275400</v>
      </c>
    </row>
    <row r="346" spans="1:13" x14ac:dyDescent="0.2">
      <c r="A346" s="65">
        <v>4</v>
      </c>
      <c r="B346" s="91" t="s">
        <v>113</v>
      </c>
      <c r="C346" s="55">
        <v>1655</v>
      </c>
      <c r="D346" s="56" t="s">
        <v>15</v>
      </c>
      <c r="E346" s="66">
        <v>6</v>
      </c>
      <c r="F346" s="193">
        <v>206788</v>
      </c>
      <c r="G346" s="80">
        <f t="shared" si="27"/>
        <v>1240728</v>
      </c>
    </row>
    <row r="347" spans="1:13" x14ac:dyDescent="0.2">
      <c r="A347" s="77"/>
      <c r="B347" s="60" t="s">
        <v>8</v>
      </c>
      <c r="C347" s="60"/>
      <c r="D347" s="60"/>
      <c r="E347" s="61"/>
      <c r="F347" s="62"/>
      <c r="G347" s="63">
        <f>SUM(G343:G346)</f>
        <v>6591024</v>
      </c>
      <c r="J347" s="112">
        <f>'GRUPO I  TUBERIA Y ACCES PVC'!G302</f>
        <v>6591024</v>
      </c>
      <c r="M347" s="112">
        <f>J347+L347</f>
        <v>6591024</v>
      </c>
    </row>
    <row r="348" spans="1:13" ht="13.5" thickBot="1" x14ac:dyDescent="0.25"/>
    <row r="349" spans="1:13" ht="13.5" thickBot="1" x14ac:dyDescent="0.25">
      <c r="A349" s="410" t="s">
        <v>171</v>
      </c>
      <c r="B349" s="411"/>
      <c r="C349" s="411"/>
      <c r="D349" s="411"/>
      <c r="E349" s="411"/>
      <c r="F349" s="411"/>
      <c r="G349" s="412"/>
    </row>
    <row r="350" spans="1:13" x14ac:dyDescent="0.2">
      <c r="A350" s="60" t="s">
        <v>3</v>
      </c>
      <c r="B350" s="60" t="s">
        <v>4</v>
      </c>
      <c r="C350" s="60"/>
      <c r="D350" s="60" t="s">
        <v>5</v>
      </c>
      <c r="E350" s="60" t="s">
        <v>6</v>
      </c>
      <c r="F350" s="60" t="s">
        <v>7</v>
      </c>
      <c r="G350" s="78" t="s">
        <v>8</v>
      </c>
    </row>
    <row r="351" spans="1:13" x14ac:dyDescent="0.2">
      <c r="A351" s="65">
        <v>1</v>
      </c>
      <c r="B351" s="92" t="s">
        <v>43</v>
      </c>
      <c r="C351" s="84">
        <v>14834</v>
      </c>
      <c r="D351" s="56" t="s">
        <v>10</v>
      </c>
      <c r="E351" s="57">
        <v>90</v>
      </c>
      <c r="F351" s="46">
        <v>3112</v>
      </c>
      <c r="G351" s="58">
        <f t="shared" ref="G351:G356" si="28">E351*F351</f>
        <v>280080</v>
      </c>
    </row>
    <row r="352" spans="1:13" ht="25.5" x14ac:dyDescent="0.2">
      <c r="A352" s="65">
        <v>2</v>
      </c>
      <c r="B352" s="91" t="s">
        <v>93</v>
      </c>
      <c r="C352" s="55">
        <v>1618</v>
      </c>
      <c r="D352" s="56" t="s">
        <v>10</v>
      </c>
      <c r="E352" s="66">
        <v>36</v>
      </c>
      <c r="F352" s="46">
        <v>36592</v>
      </c>
      <c r="G352" s="58">
        <f t="shared" si="28"/>
        <v>1317312</v>
      </c>
    </row>
    <row r="353" spans="1:13" x14ac:dyDescent="0.2">
      <c r="A353" s="65">
        <v>3</v>
      </c>
      <c r="B353" s="91" t="s">
        <v>99</v>
      </c>
      <c r="C353" s="55">
        <v>7328</v>
      </c>
      <c r="D353" s="56" t="s">
        <v>10</v>
      </c>
      <c r="E353" s="66">
        <v>6</v>
      </c>
      <c r="F353" s="46">
        <v>26701</v>
      </c>
      <c r="G353" s="58">
        <f t="shared" si="28"/>
        <v>160206</v>
      </c>
    </row>
    <row r="354" spans="1:13" ht="25.5" x14ac:dyDescent="0.2">
      <c r="A354" s="65">
        <v>4</v>
      </c>
      <c r="B354" s="91" t="s">
        <v>107</v>
      </c>
      <c r="C354" s="55">
        <v>325</v>
      </c>
      <c r="D354" s="56" t="s">
        <v>19</v>
      </c>
      <c r="E354" s="66">
        <v>20</v>
      </c>
      <c r="F354" s="46">
        <v>3118</v>
      </c>
      <c r="G354" s="58">
        <f t="shared" si="28"/>
        <v>62360</v>
      </c>
    </row>
    <row r="355" spans="1:13" x14ac:dyDescent="0.2">
      <c r="A355" s="65">
        <v>5</v>
      </c>
      <c r="B355" s="59" t="s">
        <v>172</v>
      </c>
      <c r="C355" s="55">
        <v>7329</v>
      </c>
      <c r="D355" s="56" t="s">
        <v>19</v>
      </c>
      <c r="E355" s="66">
        <v>1</v>
      </c>
      <c r="F355" s="46">
        <v>476000</v>
      </c>
      <c r="G355" s="58">
        <f t="shared" si="28"/>
        <v>476000</v>
      </c>
    </row>
    <row r="356" spans="1:13" x14ac:dyDescent="0.2">
      <c r="A356" s="65">
        <v>6</v>
      </c>
      <c r="B356" s="54" t="s">
        <v>97</v>
      </c>
      <c r="C356" s="55" t="s">
        <v>24</v>
      </c>
      <c r="D356" s="56" t="s">
        <v>19</v>
      </c>
      <c r="E356" s="66">
        <v>10</v>
      </c>
      <c r="F356" s="195">
        <v>111860</v>
      </c>
      <c r="G356" s="58">
        <f t="shared" si="28"/>
        <v>1118600</v>
      </c>
    </row>
    <row r="357" spans="1:13" x14ac:dyDescent="0.2">
      <c r="A357" s="77"/>
      <c r="B357" s="60" t="s">
        <v>8</v>
      </c>
      <c r="C357" s="60"/>
      <c r="D357" s="60"/>
      <c r="E357" s="61"/>
      <c r="F357" s="62"/>
      <c r="G357" s="63">
        <f>SUM(G351:G356)</f>
        <v>3414558</v>
      </c>
      <c r="I357" s="112">
        <f>G339+G347+G357</f>
        <v>33068758</v>
      </c>
      <c r="J357" s="112">
        <f>'GRUPO I  TUBERIA Y ACCES PVC'!G310</f>
        <v>1819958</v>
      </c>
      <c r="L357" s="112">
        <f>'GRUPO III ACCES HD '!G140</f>
        <v>1594600</v>
      </c>
      <c r="M357" s="112">
        <f>J357+L357</f>
        <v>3414558</v>
      </c>
    </row>
    <row r="361" spans="1:13" x14ac:dyDescent="0.2">
      <c r="B361" s="119" t="s">
        <v>173</v>
      </c>
    </row>
    <row r="363" spans="1:13" x14ac:dyDescent="0.2">
      <c r="A363" s="73"/>
      <c r="B363" s="401" t="s">
        <v>174</v>
      </c>
      <c r="C363" s="401"/>
      <c r="D363" s="401"/>
      <c r="E363" s="401"/>
      <c r="F363" s="401"/>
      <c r="G363" s="401"/>
    </row>
    <row r="364" spans="1:13" x14ac:dyDescent="0.2">
      <c r="A364" s="132" t="s">
        <v>3</v>
      </c>
      <c r="B364" s="132" t="s">
        <v>4</v>
      </c>
      <c r="C364" s="132"/>
      <c r="D364" s="132" t="s">
        <v>5</v>
      </c>
      <c r="E364" s="132" t="s">
        <v>6</v>
      </c>
      <c r="F364" s="132" t="s">
        <v>7</v>
      </c>
      <c r="G364" s="133" t="s">
        <v>8</v>
      </c>
    </row>
    <row r="365" spans="1:13" ht="38.25" x14ac:dyDescent="0.2">
      <c r="A365" s="147">
        <v>1</v>
      </c>
      <c r="B365" s="150" t="s">
        <v>175</v>
      </c>
      <c r="C365" s="170">
        <v>14808</v>
      </c>
      <c r="D365" s="126" t="s">
        <v>10</v>
      </c>
      <c r="E365" s="126">
        <v>408</v>
      </c>
      <c r="F365" s="171">
        <v>115368</v>
      </c>
      <c r="G365" s="166">
        <f>E365*F365</f>
        <v>47070144</v>
      </c>
      <c r="I365" s="131" t="s">
        <v>24</v>
      </c>
      <c r="J365" s="131">
        <f>'GRUPO I  TUBERIA Y ACCES PVC'!G316</f>
        <v>47070144</v>
      </c>
      <c r="M365" s="112">
        <f>J365+L365</f>
        <v>47070144</v>
      </c>
    </row>
    <row r="368" spans="1:13" x14ac:dyDescent="0.2">
      <c r="A368" s="73"/>
      <c r="B368" s="402" t="s">
        <v>176</v>
      </c>
      <c r="C368" s="402"/>
      <c r="D368" s="402"/>
      <c r="E368" s="402"/>
      <c r="F368" s="402"/>
      <c r="G368" s="402"/>
    </row>
    <row r="369" spans="1:13" x14ac:dyDescent="0.2">
      <c r="A369" s="132" t="s">
        <v>3</v>
      </c>
      <c r="B369" s="132" t="s">
        <v>4</v>
      </c>
      <c r="C369" s="132"/>
      <c r="D369" s="132" t="s">
        <v>5</v>
      </c>
      <c r="E369" s="132" t="s">
        <v>6</v>
      </c>
      <c r="F369" s="132" t="s">
        <v>7</v>
      </c>
      <c r="G369" s="133" t="s">
        <v>8</v>
      </c>
    </row>
    <row r="370" spans="1:13" ht="25.5" x14ac:dyDescent="0.2">
      <c r="A370" s="147">
        <v>1</v>
      </c>
      <c r="B370" s="135" t="s">
        <v>93</v>
      </c>
      <c r="C370" s="170">
        <f>C352</f>
        <v>1618</v>
      </c>
      <c r="D370" s="56" t="s">
        <v>10</v>
      </c>
      <c r="E370" s="172">
        <v>600</v>
      </c>
      <c r="F370" s="191">
        <v>36592</v>
      </c>
      <c r="G370" s="166">
        <v>21955200</v>
      </c>
    </row>
    <row r="371" spans="1:13" x14ac:dyDescent="0.2">
      <c r="A371" s="126">
        <v>2</v>
      </c>
      <c r="B371" s="73" t="s">
        <v>177</v>
      </c>
      <c r="C371" s="73">
        <f>C353</f>
        <v>7328</v>
      </c>
      <c r="D371" s="56" t="s">
        <v>15</v>
      </c>
      <c r="E371" s="172">
        <v>15</v>
      </c>
      <c r="F371" s="193">
        <v>26701</v>
      </c>
      <c r="G371" s="166">
        <v>400515</v>
      </c>
    </row>
    <row r="372" spans="1:13" ht="25.5" x14ac:dyDescent="0.2">
      <c r="A372" s="126">
        <v>3</v>
      </c>
      <c r="B372" s="135" t="s">
        <v>107</v>
      </c>
      <c r="C372" s="73">
        <f>C354</f>
        <v>325</v>
      </c>
      <c r="D372" s="56" t="s">
        <v>15</v>
      </c>
      <c r="E372" s="172">
        <v>30</v>
      </c>
      <c r="F372" s="194">
        <v>3118</v>
      </c>
      <c r="G372" s="166">
        <v>93540</v>
      </c>
    </row>
    <row r="373" spans="1:13" x14ac:dyDescent="0.2">
      <c r="A373" s="126">
        <v>4</v>
      </c>
      <c r="B373" s="73" t="s">
        <v>178</v>
      </c>
      <c r="C373" s="73">
        <f>C351</f>
        <v>14834</v>
      </c>
      <c r="D373" s="56" t="s">
        <v>10</v>
      </c>
      <c r="E373" s="172">
        <v>90</v>
      </c>
      <c r="F373" s="193">
        <v>3112</v>
      </c>
      <c r="G373" s="166">
        <v>280080</v>
      </c>
    </row>
    <row r="374" spans="1:13" x14ac:dyDescent="0.2">
      <c r="A374" s="73"/>
      <c r="B374" s="132" t="s">
        <v>8</v>
      </c>
      <c r="C374" s="132"/>
      <c r="D374" s="132"/>
      <c r="E374" s="138"/>
      <c r="F374" s="139"/>
      <c r="G374" s="140">
        <v>22729335</v>
      </c>
      <c r="I374" s="131">
        <f>G365+G374</f>
        <v>69799479</v>
      </c>
      <c r="J374" s="131">
        <f>'GRUPO I  TUBERIA Y ACCES PVC'!G325</f>
        <v>27904107</v>
      </c>
      <c r="M374" s="112">
        <f>J374+L374</f>
        <v>27904107</v>
      </c>
    </row>
    <row r="378" spans="1:13" x14ac:dyDescent="0.2">
      <c r="B378" s="190" t="s">
        <v>179</v>
      </c>
    </row>
    <row r="380" spans="1:13" x14ac:dyDescent="0.2">
      <c r="B380" s="81" t="s">
        <v>180</v>
      </c>
    </row>
    <row r="382" spans="1:13" x14ac:dyDescent="0.2">
      <c r="A382" s="132" t="s">
        <v>3</v>
      </c>
      <c r="B382" s="132" t="s">
        <v>4</v>
      </c>
      <c r="C382" s="132"/>
      <c r="D382" s="132" t="s">
        <v>5</v>
      </c>
      <c r="E382" s="132" t="s">
        <v>6</v>
      </c>
      <c r="F382" s="132" t="s">
        <v>7</v>
      </c>
      <c r="G382" s="133" t="s">
        <v>8</v>
      </c>
    </row>
    <row r="383" spans="1:13" x14ac:dyDescent="0.2">
      <c r="A383" s="83">
        <v>1</v>
      </c>
      <c r="B383" s="92" t="s">
        <v>181</v>
      </c>
      <c r="C383" s="83">
        <f>C373</f>
        <v>14834</v>
      </c>
      <c r="D383" s="83" t="s">
        <v>10</v>
      </c>
      <c r="E383" s="85">
        <v>270</v>
      </c>
      <c r="F383" s="112">
        <v>3112</v>
      </c>
      <c r="G383" s="86">
        <f>+E383*F383</f>
        <v>840240</v>
      </c>
    </row>
    <row r="384" spans="1:13" ht="25.5" x14ac:dyDescent="0.2">
      <c r="A384" s="83">
        <v>2</v>
      </c>
      <c r="B384" s="92" t="s">
        <v>182</v>
      </c>
      <c r="C384" s="83">
        <v>1605</v>
      </c>
      <c r="D384" s="83" t="s">
        <v>10</v>
      </c>
      <c r="E384" s="85">
        <v>600</v>
      </c>
      <c r="F384" s="86">
        <v>14618</v>
      </c>
      <c r="G384" s="86">
        <f t="shared" ref="G384" si="29">+E384*F384</f>
        <v>8770800</v>
      </c>
    </row>
    <row r="385" spans="1:13" ht="25.5" x14ac:dyDescent="0.2">
      <c r="A385" s="65">
        <v>2</v>
      </c>
      <c r="B385" s="52" t="s">
        <v>93</v>
      </c>
      <c r="C385" s="56">
        <f>C370</f>
        <v>1618</v>
      </c>
      <c r="D385" s="56" t="s">
        <v>10</v>
      </c>
      <c r="E385" s="57">
        <v>66</v>
      </c>
      <c r="F385" s="46">
        <v>36592</v>
      </c>
      <c r="G385" s="58">
        <f t="shared" ref="G385" si="30">E385*F385</f>
        <v>2415072</v>
      </c>
    </row>
    <row r="386" spans="1:13" ht="25.5" x14ac:dyDescent="0.2">
      <c r="A386" s="65">
        <f t="shared" ref="A386" si="31">+A385+1</f>
        <v>3</v>
      </c>
      <c r="B386" s="52" t="s">
        <v>183</v>
      </c>
      <c r="C386" s="56">
        <v>1629</v>
      </c>
      <c r="D386" s="56" t="s">
        <v>10</v>
      </c>
      <c r="E386" s="57">
        <v>60</v>
      </c>
      <c r="F386" s="46">
        <v>53703</v>
      </c>
      <c r="G386" s="58">
        <f t="shared" ref="G386" si="32">ROUND(E386*F386,0)</f>
        <v>3222180</v>
      </c>
    </row>
    <row r="387" spans="1:13" x14ac:dyDescent="0.2">
      <c r="A387" s="83">
        <v>3</v>
      </c>
      <c r="B387" s="92" t="s">
        <v>184</v>
      </c>
      <c r="C387" s="83">
        <v>7328</v>
      </c>
      <c r="D387" s="83" t="s">
        <v>10</v>
      </c>
      <c r="E387" s="85">
        <v>20</v>
      </c>
      <c r="F387" s="86">
        <v>18732</v>
      </c>
      <c r="G387" s="86">
        <f t="shared" ref="G387" si="33">+E387*F387</f>
        <v>374640</v>
      </c>
    </row>
    <row r="388" spans="1:13" x14ac:dyDescent="0.2">
      <c r="A388" s="65">
        <f t="shared" ref="A388" si="34">+A387+1</f>
        <v>4</v>
      </c>
      <c r="B388" s="52" t="s">
        <v>115</v>
      </c>
      <c r="C388" s="56">
        <v>3033</v>
      </c>
      <c r="D388" s="56" t="s">
        <v>15</v>
      </c>
      <c r="E388" s="57">
        <v>4</v>
      </c>
      <c r="F388" s="46">
        <v>27167</v>
      </c>
      <c r="G388" s="58">
        <f t="shared" ref="G388" si="35">ROUND(E388*F388,0)</f>
        <v>108668</v>
      </c>
    </row>
    <row r="389" spans="1:13" x14ac:dyDescent="0.2">
      <c r="A389" s="83">
        <v>4</v>
      </c>
      <c r="B389" s="92" t="s">
        <v>95</v>
      </c>
      <c r="C389" s="83">
        <f>C372</f>
        <v>325</v>
      </c>
      <c r="D389" s="83" t="s">
        <v>19</v>
      </c>
      <c r="E389" s="85">
        <v>48</v>
      </c>
      <c r="F389" s="86">
        <v>3118</v>
      </c>
      <c r="G389" s="86">
        <f t="shared" ref="G389:G392" si="36">+E389*F389</f>
        <v>149664</v>
      </c>
    </row>
    <row r="390" spans="1:13" x14ac:dyDescent="0.2">
      <c r="A390" s="83">
        <v>5</v>
      </c>
      <c r="B390" s="59" t="s">
        <v>185</v>
      </c>
      <c r="C390" s="83">
        <v>7330</v>
      </c>
      <c r="D390" s="83" t="s">
        <v>19</v>
      </c>
      <c r="E390" s="85">
        <v>1</v>
      </c>
      <c r="F390" s="86">
        <v>397460</v>
      </c>
      <c r="G390" s="86">
        <f t="shared" si="36"/>
        <v>397460</v>
      </c>
    </row>
    <row r="391" spans="1:13" x14ac:dyDescent="0.2">
      <c r="A391" s="83">
        <v>6</v>
      </c>
      <c r="B391" s="59" t="s">
        <v>156</v>
      </c>
      <c r="C391" s="83">
        <v>7331</v>
      </c>
      <c r="D391" s="83" t="s">
        <v>19</v>
      </c>
      <c r="E391" s="85">
        <v>1</v>
      </c>
      <c r="F391" s="201">
        <v>111860</v>
      </c>
      <c r="G391" s="86">
        <f t="shared" si="36"/>
        <v>111860</v>
      </c>
    </row>
    <row r="392" spans="1:13" x14ac:dyDescent="0.2">
      <c r="A392" s="83">
        <v>7</v>
      </c>
      <c r="B392" s="59" t="s">
        <v>186</v>
      </c>
      <c r="C392" s="83">
        <v>277</v>
      </c>
      <c r="D392" s="83" t="s">
        <v>19</v>
      </c>
      <c r="E392" s="85">
        <v>2</v>
      </c>
      <c r="F392" s="86">
        <v>85680</v>
      </c>
      <c r="G392" s="86">
        <f t="shared" si="36"/>
        <v>171360</v>
      </c>
    </row>
    <row r="393" spans="1:13" x14ac:dyDescent="0.2">
      <c r="A393" s="85"/>
      <c r="B393" s="82" t="s">
        <v>8</v>
      </c>
      <c r="C393" s="82"/>
      <c r="D393" s="82"/>
      <c r="E393" s="87"/>
      <c r="F393" s="82"/>
      <c r="G393" s="63">
        <f>SUM(G383:G392)</f>
        <v>16561944</v>
      </c>
      <c r="I393" s="112">
        <f>SUM(G393:H393)</f>
        <v>16561944</v>
      </c>
      <c r="J393" s="112">
        <f>'GRUPO I  TUBERIA Y ACCES PVC'!G338</f>
        <v>15881264</v>
      </c>
      <c r="L393" s="112">
        <f>'GRUPO III ACCES HD '!G149</f>
        <v>680680</v>
      </c>
      <c r="M393" s="112">
        <f>J393+L393</f>
        <v>16561944</v>
      </c>
    </row>
    <row r="400" spans="1:13" x14ac:dyDescent="0.2">
      <c r="B400" s="81" t="s">
        <v>187</v>
      </c>
      <c r="G400" s="129">
        <f>G357+G347+G339+G326+G315+G295+G283+G273+G269+G266+G259+G247+G209+G190+G183+G167+G159+G148+G133+G125+G118+G100+G85+G72+G61+G54+G42+G21+G11+G374+G365+G31+G217+G303+G393+G232</f>
        <v>1531499203.5</v>
      </c>
      <c r="I400" s="130" t="s">
        <v>24</v>
      </c>
    </row>
    <row r="401" spans="7:13" x14ac:dyDescent="0.2">
      <c r="G401" s="130"/>
      <c r="M401" s="130">
        <f>SUM(M2:M393)</f>
        <v>1583215401</v>
      </c>
    </row>
    <row r="402" spans="7:13" x14ac:dyDescent="0.2">
      <c r="G402" s="130"/>
    </row>
    <row r="404" spans="7:13" x14ac:dyDescent="0.2">
      <c r="G404" s="130"/>
    </row>
    <row r="405" spans="7:13" x14ac:dyDescent="0.2">
      <c r="G405" s="129"/>
    </row>
    <row r="407" spans="7:13" x14ac:dyDescent="0.2">
      <c r="G407" s="131"/>
    </row>
  </sheetData>
  <mergeCells count="45">
    <mergeCell ref="B2:G2"/>
    <mergeCell ref="B4:G4"/>
    <mergeCell ref="A36:G36"/>
    <mergeCell ref="A48:G48"/>
    <mergeCell ref="A56:G56"/>
    <mergeCell ref="B34:G34"/>
    <mergeCell ref="B45:G45"/>
    <mergeCell ref="A5:G5"/>
    <mergeCell ref="A13:G13"/>
    <mergeCell ref="A161:G161"/>
    <mergeCell ref="B65:G65"/>
    <mergeCell ref="B88:G88"/>
    <mergeCell ref="B121:G121"/>
    <mergeCell ref="B136:G136"/>
    <mergeCell ref="A74:G74"/>
    <mergeCell ref="A91:G91"/>
    <mergeCell ref="A102:G102"/>
    <mergeCell ref="A123:G123"/>
    <mergeCell ref="A127:G127"/>
    <mergeCell ref="A67:G67"/>
    <mergeCell ref="A140:G140"/>
    <mergeCell ref="A150:G150"/>
    <mergeCell ref="A250:G250"/>
    <mergeCell ref="A265:G265"/>
    <mergeCell ref="A268:G268"/>
    <mergeCell ref="A172:G172"/>
    <mergeCell ref="A185:G185"/>
    <mergeCell ref="A192:G192"/>
    <mergeCell ref="B219:G219"/>
    <mergeCell ref="B363:G363"/>
    <mergeCell ref="B368:G368"/>
    <mergeCell ref="A23:G23"/>
    <mergeCell ref="B212:G212"/>
    <mergeCell ref="B303:E303"/>
    <mergeCell ref="A298:G298"/>
    <mergeCell ref="A349:G349"/>
    <mergeCell ref="A309:G309"/>
    <mergeCell ref="A317:G317"/>
    <mergeCell ref="A332:G332"/>
    <mergeCell ref="A341:G341"/>
    <mergeCell ref="A271:G271"/>
    <mergeCell ref="A272:B272"/>
    <mergeCell ref="A277:G277"/>
    <mergeCell ref="A286:G286"/>
    <mergeCell ref="A237:G237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5"/>
  <sheetViews>
    <sheetView tabSelected="1" view="pageBreakPreview" topLeftCell="A226" zoomScaleNormal="100" zoomScaleSheetLayoutView="100" workbookViewId="0">
      <selection activeCell="C250" sqref="C250"/>
    </sheetView>
  </sheetViews>
  <sheetFormatPr baseColWidth="10" defaultColWidth="11.42578125" defaultRowHeight="12.75" x14ac:dyDescent="0.2"/>
  <cols>
    <col min="1" max="1" width="11.5703125" style="81" bestFit="1" customWidth="1"/>
    <col min="2" max="2" width="42.140625" style="81" customWidth="1"/>
    <col min="3" max="3" width="16.140625" style="81" customWidth="1"/>
    <col min="4" max="4" width="11.42578125" style="81"/>
    <col min="5" max="5" width="11.5703125" style="81" bestFit="1" customWidth="1"/>
    <col min="6" max="6" width="20" style="223" customWidth="1"/>
    <col min="7" max="7" width="17.85546875" style="81" customWidth="1"/>
    <col min="8" max="8" width="11.42578125" style="81"/>
    <col min="9" max="9" width="18.5703125" style="81" bestFit="1" customWidth="1"/>
    <col min="10" max="10" width="11.85546875" style="81" bestFit="1" customWidth="1"/>
    <col min="11" max="16384" width="11.42578125" style="81"/>
  </cols>
  <sheetData>
    <row r="2" spans="1:8" x14ac:dyDescent="0.2">
      <c r="B2" s="429" t="s">
        <v>188</v>
      </c>
      <c r="C2" s="429"/>
      <c r="D2" s="429"/>
      <c r="E2" s="429"/>
      <c r="F2" s="429"/>
    </row>
    <row r="3" spans="1:8" ht="46.5" customHeight="1" x14ac:dyDescent="0.2">
      <c r="B3" s="429"/>
      <c r="C3" s="429"/>
      <c r="D3" s="429"/>
      <c r="E3" s="429"/>
      <c r="F3" s="429"/>
    </row>
    <row r="5" spans="1:8" ht="12.75" customHeight="1" x14ac:dyDescent="0.2">
      <c r="B5" s="429" t="s">
        <v>189</v>
      </c>
      <c r="C5" s="429"/>
      <c r="D5" s="429"/>
      <c r="E5" s="429"/>
      <c r="F5" s="429"/>
      <c r="G5" s="119"/>
    </row>
    <row r="6" spans="1:8" ht="13.5" thickBot="1" x14ac:dyDescent="0.25"/>
    <row r="7" spans="1:8" x14ac:dyDescent="0.2">
      <c r="A7" s="240"/>
      <c r="B7" s="455" t="s">
        <v>1</v>
      </c>
      <c r="C7" s="455"/>
      <c r="D7" s="455"/>
      <c r="E7" s="455"/>
      <c r="F7" s="455"/>
      <c r="G7" s="456"/>
    </row>
    <row r="8" spans="1:8" ht="35.25" customHeight="1" x14ac:dyDescent="0.2">
      <c r="A8" s="457" t="s">
        <v>190</v>
      </c>
      <c r="B8" s="458"/>
      <c r="C8" s="458"/>
      <c r="D8" s="458"/>
      <c r="E8" s="458"/>
      <c r="F8" s="458"/>
      <c r="G8" s="459"/>
    </row>
    <row r="9" spans="1:8" ht="25.5" x14ac:dyDescent="0.2">
      <c r="A9" s="241" t="s">
        <v>3</v>
      </c>
      <c r="B9" s="132" t="s">
        <v>4</v>
      </c>
      <c r="C9" s="209" t="s">
        <v>191</v>
      </c>
      <c r="D9" s="132" t="s">
        <v>5</v>
      </c>
      <c r="E9" s="132" t="s">
        <v>6</v>
      </c>
      <c r="F9" s="216" t="s">
        <v>7</v>
      </c>
      <c r="G9" s="242" t="s">
        <v>8</v>
      </c>
    </row>
    <row r="10" spans="1:8" ht="25.5" x14ac:dyDescent="0.2">
      <c r="A10" s="243">
        <v>1</v>
      </c>
      <c r="B10" s="210" t="s">
        <v>192</v>
      </c>
      <c r="C10" s="136">
        <v>14807</v>
      </c>
      <c r="D10" s="134" t="s">
        <v>10</v>
      </c>
      <c r="E10" s="137">
        <v>240</v>
      </c>
      <c r="F10" s="217">
        <f>F38</f>
        <v>38402</v>
      </c>
      <c r="G10" s="244">
        <f>ROUND(E10*F10,0)</f>
        <v>9216480</v>
      </c>
      <c r="H10" s="81" t="s">
        <v>24</v>
      </c>
    </row>
    <row r="11" spans="1:8" ht="25.5" x14ac:dyDescent="0.2">
      <c r="A11" s="243">
        <v>2</v>
      </c>
      <c r="B11" s="210" t="s">
        <v>193</v>
      </c>
      <c r="C11" s="136">
        <v>6962</v>
      </c>
      <c r="D11" s="134" t="s">
        <v>10</v>
      </c>
      <c r="E11" s="137">
        <v>360</v>
      </c>
      <c r="F11" s="217">
        <v>161433</v>
      </c>
      <c r="G11" s="244">
        <f t="shared" ref="G11:G13" si="0">ROUND(E11*F11,0)</f>
        <v>58115880</v>
      </c>
    </row>
    <row r="12" spans="1:8" x14ac:dyDescent="0.2">
      <c r="A12" s="243">
        <v>3</v>
      </c>
      <c r="B12" s="210" t="s">
        <v>12</v>
      </c>
      <c r="C12" s="136">
        <v>14873</v>
      </c>
      <c r="D12" s="134" t="s">
        <v>63</v>
      </c>
      <c r="E12" s="137">
        <v>30</v>
      </c>
      <c r="F12" s="217">
        <v>91800</v>
      </c>
      <c r="G12" s="244">
        <f t="shared" si="0"/>
        <v>2754000</v>
      </c>
    </row>
    <row r="13" spans="1:8" x14ac:dyDescent="0.2">
      <c r="A13" s="243">
        <v>4</v>
      </c>
      <c r="B13" s="210" t="s">
        <v>14</v>
      </c>
      <c r="C13" s="136">
        <v>1649</v>
      </c>
      <c r="D13" s="134" t="s">
        <v>15</v>
      </c>
      <c r="E13" s="137">
        <v>60</v>
      </c>
      <c r="F13" s="217">
        <v>268618</v>
      </c>
      <c r="G13" s="244">
        <f t="shared" si="0"/>
        <v>16117080</v>
      </c>
    </row>
    <row r="14" spans="1:8" x14ac:dyDescent="0.2">
      <c r="A14" s="245"/>
      <c r="B14" s="132" t="s">
        <v>8</v>
      </c>
      <c r="C14" s="132"/>
      <c r="D14" s="132"/>
      <c r="E14" s="138"/>
      <c r="F14" s="218"/>
      <c r="G14" s="246">
        <f>SUM(G10:G13)</f>
        <v>86203440</v>
      </c>
    </row>
    <row r="15" spans="1:8" x14ac:dyDescent="0.2">
      <c r="A15" s="247"/>
      <c r="G15" s="248"/>
    </row>
    <row r="16" spans="1:8" ht="27.75" customHeight="1" x14ac:dyDescent="0.2">
      <c r="A16" s="457" t="s">
        <v>194</v>
      </c>
      <c r="B16" s="458"/>
      <c r="C16" s="458"/>
      <c r="D16" s="458"/>
      <c r="E16" s="458"/>
      <c r="F16" s="458"/>
      <c r="G16" s="459"/>
    </row>
    <row r="17" spans="1:9" ht="25.5" x14ac:dyDescent="0.2">
      <c r="A17" s="241" t="s">
        <v>3</v>
      </c>
      <c r="B17" s="132" t="s">
        <v>4</v>
      </c>
      <c r="C17" s="209" t="s">
        <v>191</v>
      </c>
      <c r="D17" s="132" t="s">
        <v>5</v>
      </c>
      <c r="E17" s="132" t="s">
        <v>6</v>
      </c>
      <c r="F17" s="216" t="s">
        <v>7</v>
      </c>
      <c r="G17" s="242" t="s">
        <v>8</v>
      </c>
    </row>
    <row r="18" spans="1:9" ht="25.5" x14ac:dyDescent="0.2">
      <c r="A18" s="243">
        <v>1</v>
      </c>
      <c r="B18" s="210" t="s">
        <v>17</v>
      </c>
      <c r="C18" s="136">
        <v>1688</v>
      </c>
      <c r="D18" s="134" t="s">
        <v>10</v>
      </c>
      <c r="E18" s="137">
        <v>540</v>
      </c>
      <c r="F18" s="219">
        <v>264784</v>
      </c>
      <c r="G18" s="249">
        <f>ROUND(E18*F18,0)</f>
        <v>142983360</v>
      </c>
    </row>
    <row r="19" spans="1:9" ht="13.5" thickBot="1" x14ac:dyDescent="0.25">
      <c r="A19" s="250"/>
      <c r="B19" s="251" t="s">
        <v>8</v>
      </c>
      <c r="C19" s="251"/>
      <c r="D19" s="251"/>
      <c r="E19" s="252"/>
      <c r="F19" s="253"/>
      <c r="G19" s="254">
        <f>SUM(G18:G18)</f>
        <v>142983360</v>
      </c>
      <c r="I19" s="112"/>
    </row>
    <row r="20" spans="1:9" x14ac:dyDescent="0.2">
      <c r="A20" s="173"/>
      <c r="B20" s="174"/>
      <c r="C20" s="174"/>
      <c r="D20" s="174"/>
      <c r="E20" s="175"/>
      <c r="F20" s="221"/>
      <c r="G20" s="146"/>
      <c r="I20" s="112"/>
    </row>
    <row r="21" spans="1:9" ht="13.5" thickBot="1" x14ac:dyDescent="0.25">
      <c r="A21" s="173"/>
      <c r="B21" s="174"/>
      <c r="C21" s="174"/>
      <c r="D21" s="174"/>
      <c r="E21" s="175"/>
      <c r="F21" s="221"/>
      <c r="G21" s="146"/>
      <c r="I21" s="112"/>
    </row>
    <row r="22" spans="1:9" x14ac:dyDescent="0.2">
      <c r="A22" s="258"/>
      <c r="B22" s="443" t="s">
        <v>195</v>
      </c>
      <c r="C22" s="443"/>
      <c r="D22" s="443"/>
      <c r="E22" s="443"/>
      <c r="F22" s="443"/>
      <c r="G22" s="444"/>
      <c r="I22" s="112"/>
    </row>
    <row r="23" spans="1:9" ht="44.25" customHeight="1" x14ac:dyDescent="0.2">
      <c r="A23" s="432" t="s">
        <v>196</v>
      </c>
      <c r="B23" s="433"/>
      <c r="C23" s="433"/>
      <c r="D23" s="433"/>
      <c r="E23" s="433"/>
      <c r="F23" s="433"/>
      <c r="G23" s="434"/>
    </row>
    <row r="24" spans="1:9" ht="25.5" x14ac:dyDescent="0.2">
      <c r="A24" s="259" t="s">
        <v>3</v>
      </c>
      <c r="B24" s="167" t="s">
        <v>4</v>
      </c>
      <c r="C24" s="209" t="s">
        <v>191</v>
      </c>
      <c r="D24" s="167" t="s">
        <v>5</v>
      </c>
      <c r="E24" s="167" t="s">
        <v>6</v>
      </c>
      <c r="F24" s="222" t="s">
        <v>7</v>
      </c>
      <c r="G24" s="260" t="s">
        <v>8</v>
      </c>
    </row>
    <row r="25" spans="1:9" ht="25.5" x14ac:dyDescent="0.2">
      <c r="A25" s="261">
        <v>1</v>
      </c>
      <c r="B25" s="255" t="s">
        <v>197</v>
      </c>
      <c r="C25" s="136">
        <v>6739</v>
      </c>
      <c r="D25" s="56" t="s">
        <v>10</v>
      </c>
      <c r="E25" s="57">
        <v>144</v>
      </c>
      <c r="F25" s="219">
        <v>211468</v>
      </c>
      <c r="G25" s="249">
        <f>ROUND(E25*F25,0)</f>
        <v>30451392</v>
      </c>
    </row>
    <row r="26" spans="1:9" ht="25.5" x14ac:dyDescent="0.2">
      <c r="A26" s="261">
        <v>2</v>
      </c>
      <c r="B26" s="255" t="s">
        <v>198</v>
      </c>
      <c r="C26" s="55">
        <v>14808</v>
      </c>
      <c r="D26" s="56" t="s">
        <v>10</v>
      </c>
      <c r="E26" s="57">
        <v>54</v>
      </c>
      <c r="F26" s="219">
        <v>115368</v>
      </c>
      <c r="G26" s="249">
        <f t="shared" ref="G26:G30" si="1">ROUND(E26*F26,0)</f>
        <v>6229872</v>
      </c>
    </row>
    <row r="27" spans="1:9" ht="25.5" x14ac:dyDescent="0.2">
      <c r="A27" s="261">
        <v>3</v>
      </c>
      <c r="B27" s="255" t="s">
        <v>199</v>
      </c>
      <c r="C27" s="55">
        <v>14807</v>
      </c>
      <c r="D27" s="56" t="s">
        <v>10</v>
      </c>
      <c r="E27" s="66">
        <v>360</v>
      </c>
      <c r="F27" s="219">
        <f>F10</f>
        <v>38402</v>
      </c>
      <c r="G27" s="249">
        <f t="shared" si="1"/>
        <v>13824720</v>
      </c>
    </row>
    <row r="28" spans="1:9" x14ac:dyDescent="0.2">
      <c r="A28" s="261">
        <v>4</v>
      </c>
      <c r="B28" s="256" t="s">
        <v>200</v>
      </c>
      <c r="C28" s="152">
        <v>14879</v>
      </c>
      <c r="D28" s="56" t="s">
        <v>15</v>
      </c>
      <c r="E28" s="66">
        <v>40</v>
      </c>
      <c r="F28" s="219">
        <v>341358</v>
      </c>
      <c r="G28" s="249">
        <f t="shared" si="1"/>
        <v>13654320</v>
      </c>
    </row>
    <row r="29" spans="1:9" x14ac:dyDescent="0.2">
      <c r="A29" s="261">
        <v>5</v>
      </c>
      <c r="B29" s="256" t="s">
        <v>201</v>
      </c>
      <c r="C29" s="55">
        <v>1655</v>
      </c>
      <c r="D29" s="56" t="s">
        <v>15</v>
      </c>
      <c r="E29" s="66">
        <v>20</v>
      </c>
      <c r="F29" s="219">
        <v>206788</v>
      </c>
      <c r="G29" s="249">
        <f t="shared" si="1"/>
        <v>4135760</v>
      </c>
    </row>
    <row r="30" spans="1:9" x14ac:dyDescent="0.2">
      <c r="A30" s="261">
        <v>6</v>
      </c>
      <c r="B30" s="210" t="s">
        <v>12</v>
      </c>
      <c r="C30" s="136">
        <v>14873</v>
      </c>
      <c r="D30" s="134" t="s">
        <v>63</v>
      </c>
      <c r="E30" s="57">
        <v>45</v>
      </c>
      <c r="F30" s="219">
        <v>91800</v>
      </c>
      <c r="G30" s="249">
        <f t="shared" si="1"/>
        <v>4131000</v>
      </c>
    </row>
    <row r="31" spans="1:9" ht="12.75" customHeight="1" x14ac:dyDescent="0.2">
      <c r="A31" s="245"/>
      <c r="B31" s="132" t="s">
        <v>8</v>
      </c>
      <c r="C31" s="132"/>
      <c r="D31" s="132"/>
      <c r="E31" s="138"/>
      <c r="F31" s="220"/>
      <c r="G31" s="246">
        <f>SUM(G25:G30)</f>
        <v>72427064</v>
      </c>
    </row>
    <row r="32" spans="1:9" ht="13.5" thickBot="1" x14ac:dyDescent="0.25">
      <c r="A32" s="262"/>
      <c r="B32" s="263"/>
      <c r="C32" s="263"/>
      <c r="D32" s="263"/>
      <c r="E32" s="263"/>
      <c r="F32" s="264"/>
      <c r="G32" s="265"/>
      <c r="I32" s="112">
        <f>SUM(G31+G19+G14)</f>
        <v>301613864</v>
      </c>
    </row>
    <row r="34" spans="1:9" ht="13.5" thickBot="1" x14ac:dyDescent="0.25"/>
    <row r="35" spans="1:9" x14ac:dyDescent="0.2">
      <c r="A35" s="240"/>
      <c r="B35" s="455" t="s">
        <v>31</v>
      </c>
      <c r="C35" s="455"/>
      <c r="D35" s="455"/>
      <c r="E35" s="455"/>
      <c r="F35" s="455"/>
      <c r="G35" s="456"/>
    </row>
    <row r="36" spans="1:9" ht="24" customHeight="1" x14ac:dyDescent="0.2">
      <c r="A36" s="460" t="s">
        <v>202</v>
      </c>
      <c r="B36" s="461"/>
      <c r="C36" s="461"/>
      <c r="D36" s="461"/>
      <c r="E36" s="461"/>
      <c r="F36" s="461"/>
      <c r="G36" s="462"/>
    </row>
    <row r="37" spans="1:9" ht="25.5" x14ac:dyDescent="0.2">
      <c r="A37" s="241" t="s">
        <v>3</v>
      </c>
      <c r="B37" s="132" t="s">
        <v>4</v>
      </c>
      <c r="C37" s="209" t="s">
        <v>191</v>
      </c>
      <c r="D37" s="132" t="s">
        <v>5</v>
      </c>
      <c r="E37" s="132" t="s">
        <v>6</v>
      </c>
      <c r="F37" s="216" t="s">
        <v>7</v>
      </c>
      <c r="G37" s="242" t="s">
        <v>8</v>
      </c>
    </row>
    <row r="38" spans="1:9" ht="25.5" x14ac:dyDescent="0.2">
      <c r="A38" s="243">
        <v>1</v>
      </c>
      <c r="B38" s="210" t="s">
        <v>192</v>
      </c>
      <c r="C38" s="136">
        <v>14807</v>
      </c>
      <c r="D38" s="134" t="s">
        <v>10</v>
      </c>
      <c r="E38" s="137">
        <v>270</v>
      </c>
      <c r="F38" s="217">
        <v>38402</v>
      </c>
      <c r="G38" s="244">
        <f>ROUND(E38*F38,0)</f>
        <v>10368540</v>
      </c>
    </row>
    <row r="39" spans="1:9" ht="25.5" x14ac:dyDescent="0.2">
      <c r="A39" s="243">
        <v>2</v>
      </c>
      <c r="B39" s="210" t="s">
        <v>203</v>
      </c>
      <c r="C39" s="136">
        <v>14808</v>
      </c>
      <c r="D39" s="134" t="s">
        <v>10</v>
      </c>
      <c r="E39" s="137">
        <v>348</v>
      </c>
      <c r="F39" s="217">
        <v>115368</v>
      </c>
      <c r="G39" s="244">
        <f t="shared" ref="G39:G41" si="2">ROUND(E39*F39,0)</f>
        <v>40148064</v>
      </c>
    </row>
    <row r="40" spans="1:9" x14ac:dyDescent="0.2">
      <c r="A40" s="243">
        <v>3</v>
      </c>
      <c r="B40" s="210" t="s">
        <v>12</v>
      </c>
      <c r="C40" s="136">
        <v>14873</v>
      </c>
      <c r="D40" s="134" t="s">
        <v>63</v>
      </c>
      <c r="E40" s="137">
        <v>22</v>
      </c>
      <c r="F40" s="217">
        <v>91800</v>
      </c>
      <c r="G40" s="244">
        <f t="shared" si="2"/>
        <v>2019600</v>
      </c>
    </row>
    <row r="41" spans="1:9" x14ac:dyDescent="0.2">
      <c r="A41" s="243">
        <v>4</v>
      </c>
      <c r="B41" s="210" t="s">
        <v>34</v>
      </c>
      <c r="C41" s="136">
        <v>1655</v>
      </c>
      <c r="D41" s="134" t="s">
        <v>15</v>
      </c>
      <c r="E41" s="137">
        <v>45</v>
      </c>
      <c r="F41" s="217">
        <v>206788</v>
      </c>
      <c r="G41" s="244">
        <f t="shared" si="2"/>
        <v>9305460</v>
      </c>
    </row>
    <row r="42" spans="1:9" ht="13.5" thickBot="1" x14ac:dyDescent="0.25">
      <c r="A42" s="250"/>
      <c r="B42" s="251" t="s">
        <v>8</v>
      </c>
      <c r="C42" s="251"/>
      <c r="D42" s="251"/>
      <c r="E42" s="252"/>
      <c r="F42" s="253"/>
      <c r="G42" s="254">
        <f>SUM(G38:G41)</f>
        <v>61841664</v>
      </c>
      <c r="I42" s="112">
        <f>G42</f>
        <v>61841664</v>
      </c>
    </row>
    <row r="45" spans="1:9" ht="13.5" thickBot="1" x14ac:dyDescent="0.25"/>
    <row r="46" spans="1:9" x14ac:dyDescent="0.2">
      <c r="A46" s="268"/>
      <c r="B46" s="443" t="s">
        <v>35</v>
      </c>
      <c r="C46" s="443"/>
      <c r="D46" s="443"/>
      <c r="E46" s="443"/>
      <c r="F46" s="443"/>
      <c r="G46" s="444"/>
    </row>
    <row r="47" spans="1:9" x14ac:dyDescent="0.2">
      <c r="A47" s="435" t="s">
        <v>204</v>
      </c>
      <c r="B47" s="436"/>
      <c r="C47" s="436"/>
      <c r="D47" s="436"/>
      <c r="E47" s="436"/>
      <c r="F47" s="436"/>
      <c r="G47" s="437"/>
    </row>
    <row r="48" spans="1:9" ht="25.5" x14ac:dyDescent="0.2">
      <c r="A48" s="269" t="s">
        <v>3</v>
      </c>
      <c r="B48" s="211" t="s">
        <v>37</v>
      </c>
      <c r="C48" s="209" t="s">
        <v>191</v>
      </c>
      <c r="D48" s="143" t="s">
        <v>5</v>
      </c>
      <c r="E48" s="143" t="s">
        <v>6</v>
      </c>
      <c r="F48" s="266" t="s">
        <v>7</v>
      </c>
      <c r="G48" s="270" t="s">
        <v>8</v>
      </c>
    </row>
    <row r="49" spans="1:9" ht="25.5" x14ac:dyDescent="0.2">
      <c r="A49" s="271">
        <v>1</v>
      </c>
      <c r="B49" s="210" t="s">
        <v>192</v>
      </c>
      <c r="C49" s="136">
        <v>14807</v>
      </c>
      <c r="D49" s="144" t="s">
        <v>10</v>
      </c>
      <c r="E49" s="145">
        <v>78</v>
      </c>
      <c r="F49" s="224">
        <f>F38</f>
        <v>38402</v>
      </c>
      <c r="G49" s="272">
        <f>ROUND(E49*F49,0)</f>
        <v>2995356</v>
      </c>
    </row>
    <row r="50" spans="1:9" ht="25.5" x14ac:dyDescent="0.2">
      <c r="A50" s="271">
        <v>2</v>
      </c>
      <c r="B50" s="210" t="s">
        <v>205</v>
      </c>
      <c r="C50" s="136">
        <v>1730</v>
      </c>
      <c r="D50" s="144" t="s">
        <v>10</v>
      </c>
      <c r="E50" s="145">
        <v>78</v>
      </c>
      <c r="F50" s="224">
        <v>1386898</v>
      </c>
      <c r="G50" s="272">
        <f t="shared" ref="G50:G52" si="3">ROUND(E50*F50,0)</f>
        <v>108178044</v>
      </c>
    </row>
    <row r="51" spans="1:9" x14ac:dyDescent="0.2">
      <c r="A51" s="271">
        <v>3</v>
      </c>
      <c r="B51" s="210" t="s">
        <v>12</v>
      </c>
      <c r="C51" s="136">
        <v>14873</v>
      </c>
      <c r="D51" s="134" t="s">
        <v>63</v>
      </c>
      <c r="E51" s="145">
        <v>16</v>
      </c>
      <c r="F51" s="224">
        <f>+F40</f>
        <v>91800</v>
      </c>
      <c r="G51" s="272">
        <f t="shared" si="3"/>
        <v>1468800</v>
      </c>
    </row>
    <row r="52" spans="1:9" x14ac:dyDescent="0.2">
      <c r="A52" s="271">
        <v>4</v>
      </c>
      <c r="B52" s="210" t="s">
        <v>40</v>
      </c>
      <c r="C52" s="136">
        <v>16063</v>
      </c>
      <c r="D52" s="144" t="s">
        <v>15</v>
      </c>
      <c r="E52" s="145">
        <v>15</v>
      </c>
      <c r="F52" s="224">
        <v>599125</v>
      </c>
      <c r="G52" s="272">
        <f t="shared" si="3"/>
        <v>8986875</v>
      </c>
    </row>
    <row r="53" spans="1:9" x14ac:dyDescent="0.2">
      <c r="A53" s="271"/>
      <c r="B53" s="211" t="s">
        <v>41</v>
      </c>
      <c r="C53" s="143"/>
      <c r="D53" s="144"/>
      <c r="E53" s="145"/>
      <c r="F53" s="224"/>
      <c r="G53" s="273">
        <f>SUM(G49:G52)</f>
        <v>121629075</v>
      </c>
    </row>
    <row r="54" spans="1:9" x14ac:dyDescent="0.2">
      <c r="A54" s="245"/>
      <c r="B54" s="132"/>
      <c r="C54" s="132"/>
      <c r="D54" s="132"/>
      <c r="E54" s="138"/>
      <c r="F54" s="220"/>
      <c r="G54" s="246"/>
    </row>
    <row r="55" spans="1:9" x14ac:dyDescent="0.2">
      <c r="A55" s="435" t="s">
        <v>206</v>
      </c>
      <c r="B55" s="436"/>
      <c r="C55" s="436"/>
      <c r="D55" s="436"/>
      <c r="E55" s="436"/>
      <c r="F55" s="436"/>
      <c r="G55" s="437"/>
    </row>
    <row r="56" spans="1:9" ht="25.5" x14ac:dyDescent="0.2">
      <c r="A56" s="241" t="s">
        <v>3</v>
      </c>
      <c r="B56" s="132" t="s">
        <v>4</v>
      </c>
      <c r="C56" s="209" t="s">
        <v>191</v>
      </c>
      <c r="D56" s="132" t="s">
        <v>5</v>
      </c>
      <c r="E56" s="132" t="s">
        <v>6</v>
      </c>
      <c r="F56" s="216" t="s">
        <v>7</v>
      </c>
      <c r="G56" s="242" t="s">
        <v>8</v>
      </c>
    </row>
    <row r="57" spans="1:9" x14ac:dyDescent="0.2">
      <c r="A57" s="271">
        <v>5</v>
      </c>
      <c r="B57" s="267" t="s">
        <v>43</v>
      </c>
      <c r="C57" s="136">
        <v>14834</v>
      </c>
      <c r="D57" s="147" t="s">
        <v>10</v>
      </c>
      <c r="E57" s="148">
        <v>90</v>
      </c>
      <c r="F57" s="217">
        <v>3112</v>
      </c>
      <c r="G57" s="272">
        <f>ROUND(E57*F57,0)</f>
        <v>280080</v>
      </c>
    </row>
    <row r="58" spans="1:9" x14ac:dyDescent="0.2">
      <c r="A58" s="271">
        <v>7</v>
      </c>
      <c r="B58" s="267" t="s">
        <v>99</v>
      </c>
      <c r="C58" s="136">
        <v>7328</v>
      </c>
      <c r="D58" s="147" t="s">
        <v>19</v>
      </c>
      <c r="E58" s="148">
        <v>15</v>
      </c>
      <c r="F58" s="217">
        <v>26701</v>
      </c>
      <c r="G58" s="272">
        <f t="shared" ref="G58:G59" si="4">ROUND(E58*F58,0)</f>
        <v>400515</v>
      </c>
    </row>
    <row r="59" spans="1:9" x14ac:dyDescent="0.2">
      <c r="A59" s="271">
        <v>8</v>
      </c>
      <c r="B59" s="267" t="s">
        <v>45</v>
      </c>
      <c r="C59" s="136">
        <v>325</v>
      </c>
      <c r="D59" s="147" t="s">
        <v>19</v>
      </c>
      <c r="E59" s="148">
        <v>30</v>
      </c>
      <c r="F59" s="217">
        <v>3118</v>
      </c>
      <c r="G59" s="272">
        <f t="shared" si="4"/>
        <v>93540</v>
      </c>
    </row>
    <row r="60" spans="1:9" ht="13.5" thickBot="1" x14ac:dyDescent="0.25">
      <c r="A60" s="274"/>
      <c r="B60" s="275" t="s">
        <v>8</v>
      </c>
      <c r="C60" s="276"/>
      <c r="D60" s="276"/>
      <c r="E60" s="277"/>
      <c r="F60" s="278"/>
      <c r="G60" s="279">
        <f>SUM(G57:G59)</f>
        <v>774135</v>
      </c>
      <c r="I60" s="117">
        <f>G53+G60</f>
        <v>122403210</v>
      </c>
    </row>
    <row r="63" spans="1:9" ht="13.5" thickBot="1" x14ac:dyDescent="0.25"/>
    <row r="64" spans="1:9" x14ac:dyDescent="0.2">
      <c r="A64" s="268"/>
      <c r="B64" s="443" t="s">
        <v>46</v>
      </c>
      <c r="C64" s="443"/>
      <c r="D64" s="443"/>
      <c r="E64" s="443"/>
      <c r="F64" s="443"/>
      <c r="G64" s="444"/>
    </row>
    <row r="65" spans="1:7" ht="38.25" customHeight="1" x14ac:dyDescent="0.2">
      <c r="A65" s="435" t="s">
        <v>207</v>
      </c>
      <c r="B65" s="436"/>
      <c r="C65" s="436"/>
      <c r="D65" s="436"/>
      <c r="E65" s="436"/>
      <c r="F65" s="436"/>
      <c r="G65" s="437"/>
    </row>
    <row r="66" spans="1:7" ht="25.5" x14ac:dyDescent="0.2">
      <c r="A66" s="241" t="s">
        <v>3</v>
      </c>
      <c r="B66" s="132" t="s">
        <v>4</v>
      </c>
      <c r="C66" s="209" t="s">
        <v>191</v>
      </c>
      <c r="D66" s="132" t="s">
        <v>5</v>
      </c>
      <c r="E66" s="132" t="s">
        <v>6</v>
      </c>
      <c r="F66" s="216" t="s">
        <v>7</v>
      </c>
      <c r="G66" s="242" t="s">
        <v>8</v>
      </c>
    </row>
    <row r="67" spans="1:7" ht="25.5" x14ac:dyDescent="0.2">
      <c r="A67" s="243">
        <v>1</v>
      </c>
      <c r="B67" s="210" t="s">
        <v>17</v>
      </c>
      <c r="C67" s="136">
        <v>1989</v>
      </c>
      <c r="D67" s="134" t="s">
        <v>10</v>
      </c>
      <c r="E67" s="137">
        <v>102</v>
      </c>
      <c r="F67" s="219">
        <v>264784</v>
      </c>
      <c r="G67" s="249">
        <f>ROUND(E67*F67,0)</f>
        <v>27007968</v>
      </c>
    </row>
    <row r="68" spans="1:7" x14ac:dyDescent="0.2">
      <c r="A68" s="386">
        <f>A67+1</f>
        <v>2</v>
      </c>
      <c r="B68" s="153" t="s">
        <v>208</v>
      </c>
      <c r="C68" s="152">
        <v>325</v>
      </c>
      <c r="D68" s="386" t="s">
        <v>19</v>
      </c>
      <c r="E68" s="387">
        <v>50</v>
      </c>
      <c r="F68" s="388">
        <v>3118</v>
      </c>
      <c r="G68" s="249">
        <f t="shared" ref="G68:G78" si="5">ROUND(E68*F68,0)</f>
        <v>155900</v>
      </c>
    </row>
    <row r="69" spans="1:7" x14ac:dyDescent="0.2">
      <c r="A69" s="386">
        <f t="shared" ref="A69:A78" si="6">A68+1</f>
        <v>3</v>
      </c>
      <c r="B69" s="153" t="s">
        <v>43</v>
      </c>
      <c r="C69" s="152">
        <v>14834</v>
      </c>
      <c r="D69" s="386" t="s">
        <v>10</v>
      </c>
      <c r="E69" s="387">
        <v>270</v>
      </c>
      <c r="F69" s="388">
        <v>3112</v>
      </c>
      <c r="G69" s="249">
        <f t="shared" si="5"/>
        <v>840240</v>
      </c>
    </row>
    <row r="70" spans="1:7" ht="25.5" x14ac:dyDescent="0.2">
      <c r="A70" s="386">
        <f t="shared" si="6"/>
        <v>4</v>
      </c>
      <c r="B70" s="153" t="s">
        <v>50</v>
      </c>
      <c r="C70" s="152">
        <v>1629</v>
      </c>
      <c r="D70" s="386" t="s">
        <v>10</v>
      </c>
      <c r="E70" s="387">
        <v>282</v>
      </c>
      <c r="F70" s="388">
        <v>53703</v>
      </c>
      <c r="G70" s="249">
        <f t="shared" si="5"/>
        <v>15144246</v>
      </c>
    </row>
    <row r="71" spans="1:7" x14ac:dyDescent="0.2">
      <c r="A71" s="386">
        <f t="shared" si="6"/>
        <v>5</v>
      </c>
      <c r="B71" s="153" t="s">
        <v>86</v>
      </c>
      <c r="C71" s="152">
        <v>6739</v>
      </c>
      <c r="D71" s="386" t="s">
        <v>10</v>
      </c>
      <c r="E71" s="387">
        <v>102</v>
      </c>
      <c r="F71" s="388">
        <v>197450</v>
      </c>
      <c r="G71" s="249">
        <f t="shared" si="5"/>
        <v>20139900</v>
      </c>
    </row>
    <row r="72" spans="1:7" x14ac:dyDescent="0.2">
      <c r="A72" s="386">
        <f t="shared" si="6"/>
        <v>6</v>
      </c>
      <c r="B72" s="153" t="s">
        <v>27</v>
      </c>
      <c r="C72" s="152">
        <v>14807</v>
      </c>
      <c r="D72" s="386" t="s">
        <v>10</v>
      </c>
      <c r="E72" s="387">
        <v>90</v>
      </c>
      <c r="F72" s="388">
        <v>115368</v>
      </c>
      <c r="G72" s="249">
        <f t="shared" si="5"/>
        <v>10383120</v>
      </c>
    </row>
    <row r="73" spans="1:7" x14ac:dyDescent="0.2">
      <c r="A73" s="386">
        <f t="shared" si="6"/>
        <v>7</v>
      </c>
      <c r="B73" s="153" t="s">
        <v>28</v>
      </c>
      <c r="C73" s="152">
        <v>1215</v>
      </c>
      <c r="D73" s="386" t="s">
        <v>10</v>
      </c>
      <c r="E73" s="387">
        <v>102</v>
      </c>
      <c r="F73" s="388">
        <v>38402</v>
      </c>
      <c r="G73" s="249">
        <f t="shared" si="5"/>
        <v>3917004</v>
      </c>
    </row>
    <row r="74" spans="1:7" x14ac:dyDescent="0.2">
      <c r="A74" s="386">
        <f t="shared" si="6"/>
        <v>8</v>
      </c>
      <c r="B74" s="153" t="s">
        <v>115</v>
      </c>
      <c r="C74" s="152">
        <v>3034</v>
      </c>
      <c r="D74" s="386" t="s">
        <v>15</v>
      </c>
      <c r="E74" s="387">
        <v>20</v>
      </c>
      <c r="F74" s="388">
        <v>27167</v>
      </c>
      <c r="G74" s="249">
        <f t="shared" si="5"/>
        <v>543340</v>
      </c>
    </row>
    <row r="75" spans="1:7" x14ac:dyDescent="0.2">
      <c r="A75" s="386">
        <f t="shared" si="6"/>
        <v>9</v>
      </c>
      <c r="B75" s="153" t="s">
        <v>106</v>
      </c>
      <c r="C75" s="152">
        <v>14879</v>
      </c>
      <c r="D75" s="386" t="s">
        <v>15</v>
      </c>
      <c r="E75" s="387">
        <v>30</v>
      </c>
      <c r="F75" s="388">
        <v>341358</v>
      </c>
      <c r="G75" s="249">
        <f t="shared" si="5"/>
        <v>10240740</v>
      </c>
    </row>
    <row r="76" spans="1:7" ht="25.5" x14ac:dyDescent="0.2">
      <c r="A76" s="386">
        <f t="shared" si="6"/>
        <v>10</v>
      </c>
      <c r="B76" s="153" t="s">
        <v>209</v>
      </c>
      <c r="C76" s="152">
        <v>15877</v>
      </c>
      <c r="D76" s="386" t="s">
        <v>19</v>
      </c>
      <c r="E76" s="387">
        <v>45</v>
      </c>
      <c r="F76" s="388">
        <v>67485</v>
      </c>
      <c r="G76" s="249">
        <f t="shared" si="5"/>
        <v>3036825</v>
      </c>
    </row>
    <row r="77" spans="1:7" x14ac:dyDescent="0.2">
      <c r="A77" s="386">
        <f t="shared" si="6"/>
        <v>11</v>
      </c>
      <c r="B77" s="153" t="s">
        <v>210</v>
      </c>
      <c r="C77" s="152">
        <v>2261</v>
      </c>
      <c r="D77" s="386" t="s">
        <v>211</v>
      </c>
      <c r="E77" s="387">
        <v>1</v>
      </c>
      <c r="F77" s="388">
        <v>124271</v>
      </c>
      <c r="G77" s="249">
        <f t="shared" si="5"/>
        <v>124271</v>
      </c>
    </row>
    <row r="78" spans="1:7" x14ac:dyDescent="0.2">
      <c r="A78" s="386">
        <f t="shared" si="6"/>
        <v>12</v>
      </c>
      <c r="B78" s="153" t="s">
        <v>212</v>
      </c>
      <c r="C78" s="152">
        <v>2191</v>
      </c>
      <c r="D78" s="386" t="s">
        <v>211</v>
      </c>
      <c r="E78" s="387">
        <v>1</v>
      </c>
      <c r="F78" s="388">
        <v>59921</v>
      </c>
      <c r="G78" s="249">
        <f t="shared" si="5"/>
        <v>59921</v>
      </c>
    </row>
    <row r="79" spans="1:7" x14ac:dyDescent="0.2">
      <c r="A79" s="280"/>
      <c r="B79" s="73"/>
      <c r="C79" s="73"/>
      <c r="D79" s="73"/>
      <c r="E79" s="73"/>
      <c r="F79" s="257"/>
      <c r="G79" s="281"/>
    </row>
    <row r="80" spans="1:7" x14ac:dyDescent="0.2">
      <c r="A80" s="280"/>
      <c r="B80" s="132" t="s">
        <v>8</v>
      </c>
      <c r="C80" s="132"/>
      <c r="D80" s="132"/>
      <c r="E80" s="138"/>
      <c r="F80" s="220"/>
      <c r="G80" s="246">
        <f>SUM(G67:G78)</f>
        <v>91593475</v>
      </c>
    </row>
    <row r="81" spans="1:9" ht="31.5" customHeight="1" x14ac:dyDescent="0.2">
      <c r="A81" s="435" t="s">
        <v>49</v>
      </c>
      <c r="B81" s="436"/>
      <c r="C81" s="436"/>
      <c r="D81" s="436"/>
      <c r="E81" s="436"/>
      <c r="F81" s="436"/>
      <c r="G81" s="437"/>
    </row>
    <row r="82" spans="1:9" ht="25.5" x14ac:dyDescent="0.2">
      <c r="A82" s="282" t="s">
        <v>3</v>
      </c>
      <c r="B82" s="1" t="s">
        <v>4</v>
      </c>
      <c r="C82" s="209" t="s">
        <v>191</v>
      </c>
      <c r="D82" s="1" t="s">
        <v>5</v>
      </c>
      <c r="E82" s="2" t="s">
        <v>6</v>
      </c>
      <c r="F82" s="225" t="s">
        <v>7</v>
      </c>
      <c r="G82" s="283" t="s">
        <v>8</v>
      </c>
    </row>
    <row r="83" spans="1:9" x14ac:dyDescent="0.2">
      <c r="A83" s="282"/>
      <c r="B83" s="1" t="s">
        <v>24</v>
      </c>
      <c r="C83" s="1"/>
      <c r="D83" s="1"/>
      <c r="E83" s="2"/>
      <c r="F83" s="225"/>
      <c r="G83" s="284" t="s">
        <v>24</v>
      </c>
    </row>
    <row r="84" spans="1:9" ht="25.5" x14ac:dyDescent="0.2">
      <c r="A84" s="285">
        <v>1</v>
      </c>
      <c r="B84" s="149" t="s">
        <v>50</v>
      </c>
      <c r="C84" s="136">
        <v>1629</v>
      </c>
      <c r="D84" s="6" t="s">
        <v>10</v>
      </c>
      <c r="E84" s="7">
        <v>1002</v>
      </c>
      <c r="F84" s="226">
        <v>53703</v>
      </c>
      <c r="G84" s="284">
        <f>ROUND(E84*F84,0)</f>
        <v>53810406</v>
      </c>
    </row>
    <row r="85" spans="1:9" ht="25.5" x14ac:dyDescent="0.2">
      <c r="A85" s="286">
        <v>2</v>
      </c>
      <c r="B85" s="10" t="s">
        <v>51</v>
      </c>
      <c r="C85" s="136">
        <v>6347</v>
      </c>
      <c r="D85" s="9" t="s">
        <v>52</v>
      </c>
      <c r="E85" s="11">
        <v>1</v>
      </c>
      <c r="F85" s="227">
        <v>325000</v>
      </c>
      <c r="G85" s="284">
        <f>ROUND(E85*F85,0)</f>
        <v>325000</v>
      </c>
    </row>
    <row r="86" spans="1:9" ht="13.5" thickBot="1" x14ac:dyDescent="0.25">
      <c r="A86" s="287"/>
      <c r="B86" s="288" t="s">
        <v>59</v>
      </c>
      <c r="C86" s="288"/>
      <c r="D86" s="289"/>
      <c r="E86" s="290"/>
      <c r="F86" s="291"/>
      <c r="G86" s="292">
        <f>SUM(G84:G85)</f>
        <v>54135406</v>
      </c>
      <c r="I86" s="118">
        <f>G80+G86</f>
        <v>145728881</v>
      </c>
    </row>
    <row r="89" spans="1:9" ht="13.5" thickBot="1" x14ac:dyDescent="0.25"/>
    <row r="90" spans="1:9" x14ac:dyDescent="0.2">
      <c r="A90" s="268"/>
      <c r="B90" s="443" t="s">
        <v>60</v>
      </c>
      <c r="C90" s="443"/>
      <c r="D90" s="443"/>
      <c r="E90" s="443"/>
      <c r="F90" s="443"/>
      <c r="G90" s="444"/>
    </row>
    <row r="91" spans="1:9" ht="33.75" customHeight="1" x14ac:dyDescent="0.2">
      <c r="A91" s="449" t="s">
        <v>213</v>
      </c>
      <c r="B91" s="450"/>
      <c r="C91" s="450"/>
      <c r="D91" s="450"/>
      <c r="E91" s="450"/>
      <c r="F91" s="450"/>
      <c r="G91" s="451"/>
    </row>
    <row r="92" spans="1:9" ht="25.5" x14ac:dyDescent="0.2">
      <c r="A92" s="282" t="s">
        <v>3</v>
      </c>
      <c r="B92" s="215" t="s">
        <v>4</v>
      </c>
      <c r="C92" s="209" t="s">
        <v>191</v>
      </c>
      <c r="D92" s="1" t="s">
        <v>5</v>
      </c>
      <c r="E92" s="2" t="s">
        <v>6</v>
      </c>
      <c r="F92" s="225" t="s">
        <v>7</v>
      </c>
      <c r="G92" s="283" t="s">
        <v>8</v>
      </c>
    </row>
    <row r="93" spans="1:9" ht="25.5" x14ac:dyDescent="0.2">
      <c r="A93" s="293">
        <v>1</v>
      </c>
      <c r="B93" s="150" t="s">
        <v>198</v>
      </c>
      <c r="C93" s="136">
        <v>14808</v>
      </c>
      <c r="D93" s="134" t="s">
        <v>10</v>
      </c>
      <c r="E93" s="74">
        <v>60</v>
      </c>
      <c r="F93" s="217">
        <v>115368</v>
      </c>
      <c r="G93" s="294">
        <f t="shared" ref="G93:G100" si="7">ROUND(E93*F93,0)</f>
        <v>6922080</v>
      </c>
    </row>
    <row r="94" spans="1:9" ht="25.5" x14ac:dyDescent="0.2">
      <c r="A94" s="293">
        <v>2</v>
      </c>
      <c r="B94" s="150" t="s">
        <v>199</v>
      </c>
      <c r="C94" s="136">
        <v>14807</v>
      </c>
      <c r="D94" s="134" t="s">
        <v>10</v>
      </c>
      <c r="E94" s="74">
        <v>60</v>
      </c>
      <c r="F94" s="224">
        <f>F49</f>
        <v>38402</v>
      </c>
      <c r="G94" s="294">
        <f t="shared" si="7"/>
        <v>2304120</v>
      </c>
    </row>
    <row r="95" spans="1:9" x14ac:dyDescent="0.2">
      <c r="A95" s="293">
        <v>3</v>
      </c>
      <c r="B95" s="150" t="s">
        <v>214</v>
      </c>
      <c r="C95" s="136">
        <v>1655</v>
      </c>
      <c r="D95" s="134" t="s">
        <v>15</v>
      </c>
      <c r="E95" s="74">
        <v>18</v>
      </c>
      <c r="F95" s="217">
        <v>206788</v>
      </c>
      <c r="G95" s="294">
        <f t="shared" si="7"/>
        <v>3722184</v>
      </c>
    </row>
    <row r="96" spans="1:9" x14ac:dyDescent="0.2">
      <c r="A96" s="293">
        <v>4</v>
      </c>
      <c r="B96" s="210" t="s">
        <v>12</v>
      </c>
      <c r="C96" s="136">
        <v>14873</v>
      </c>
      <c r="D96" s="134" t="s">
        <v>63</v>
      </c>
      <c r="E96" s="74">
        <v>6</v>
      </c>
      <c r="F96" s="217">
        <v>91800</v>
      </c>
      <c r="G96" s="294">
        <f t="shared" si="7"/>
        <v>550800</v>
      </c>
    </row>
    <row r="97" spans="1:9" x14ac:dyDescent="0.2">
      <c r="A97" s="293">
        <v>5</v>
      </c>
      <c r="B97" s="73" t="s">
        <v>64</v>
      </c>
      <c r="C97" s="136">
        <v>1618</v>
      </c>
      <c r="D97" s="134" t="s">
        <v>10</v>
      </c>
      <c r="E97" s="74">
        <v>60</v>
      </c>
      <c r="F97" s="217">
        <v>36592</v>
      </c>
      <c r="G97" s="294">
        <f t="shared" si="7"/>
        <v>2195520</v>
      </c>
    </row>
    <row r="98" spans="1:9" x14ac:dyDescent="0.2">
      <c r="A98" s="293">
        <v>7</v>
      </c>
      <c r="B98" s="73" t="s">
        <v>215</v>
      </c>
      <c r="C98" s="136">
        <v>7328</v>
      </c>
      <c r="D98" s="134" t="s">
        <v>15</v>
      </c>
      <c r="E98" s="74">
        <v>4</v>
      </c>
      <c r="F98" s="217">
        <v>26701</v>
      </c>
      <c r="G98" s="294">
        <f t="shared" si="7"/>
        <v>106804</v>
      </c>
    </row>
    <row r="99" spans="1:9" x14ac:dyDescent="0.2">
      <c r="A99" s="293">
        <v>8</v>
      </c>
      <c r="B99" s="73" t="s">
        <v>66</v>
      </c>
      <c r="C99" s="136">
        <v>325</v>
      </c>
      <c r="D99" s="134" t="s">
        <v>15</v>
      </c>
      <c r="E99" s="74">
        <f>+E98*2</f>
        <v>8</v>
      </c>
      <c r="F99" s="217">
        <v>3118</v>
      </c>
      <c r="G99" s="294">
        <f t="shared" si="7"/>
        <v>24944</v>
      </c>
    </row>
    <row r="100" spans="1:9" x14ac:dyDescent="0.2">
      <c r="A100" s="293">
        <v>9</v>
      </c>
      <c r="B100" s="73" t="s">
        <v>67</v>
      </c>
      <c r="C100" s="136">
        <v>14834</v>
      </c>
      <c r="D100" s="134" t="s">
        <v>10</v>
      </c>
      <c r="E100" s="74">
        <v>90</v>
      </c>
      <c r="F100" s="217">
        <v>3112</v>
      </c>
      <c r="G100" s="294">
        <f t="shared" si="7"/>
        <v>280080</v>
      </c>
    </row>
    <row r="101" spans="1:9" ht="13.5" thickBot="1" x14ac:dyDescent="0.25">
      <c r="A101" s="250"/>
      <c r="B101" s="251" t="s">
        <v>8</v>
      </c>
      <c r="C101" s="251"/>
      <c r="D101" s="251"/>
      <c r="E101" s="252"/>
      <c r="F101" s="253"/>
      <c r="G101" s="295">
        <f>SUM(G93:G100)</f>
        <v>16106532</v>
      </c>
      <c r="I101" s="112">
        <f>G101</f>
        <v>16106532</v>
      </c>
    </row>
    <row r="104" spans="1:9" ht="13.5" thickBot="1" x14ac:dyDescent="0.25"/>
    <row r="105" spans="1:9" x14ac:dyDescent="0.2">
      <c r="A105" s="268"/>
      <c r="B105" s="443" t="s">
        <v>84</v>
      </c>
      <c r="C105" s="443"/>
      <c r="D105" s="443"/>
      <c r="E105" s="443"/>
      <c r="F105" s="443"/>
      <c r="G105" s="444"/>
    </row>
    <row r="106" spans="1:9" x14ac:dyDescent="0.2">
      <c r="A106" s="452" t="s">
        <v>216</v>
      </c>
      <c r="B106" s="453"/>
      <c r="C106" s="453"/>
      <c r="D106" s="453"/>
      <c r="E106" s="453"/>
      <c r="F106" s="453"/>
      <c r="G106" s="454"/>
    </row>
    <row r="107" spans="1:9" ht="25.5" x14ac:dyDescent="0.2">
      <c r="A107" s="282" t="s">
        <v>3</v>
      </c>
      <c r="B107" s="1" t="s">
        <v>4</v>
      </c>
      <c r="C107" s="209" t="s">
        <v>191</v>
      </c>
      <c r="D107" s="1" t="s">
        <v>5</v>
      </c>
      <c r="E107" s="2" t="s">
        <v>6</v>
      </c>
      <c r="F107" s="225" t="s">
        <v>7</v>
      </c>
      <c r="G107" s="283" t="s">
        <v>8</v>
      </c>
    </row>
    <row r="108" spans="1:9" ht="25.5" x14ac:dyDescent="0.2">
      <c r="A108" s="293">
        <v>1</v>
      </c>
      <c r="B108" s="150" t="s">
        <v>197</v>
      </c>
      <c r="C108" s="72">
        <v>6739</v>
      </c>
      <c r="D108" s="134" t="s">
        <v>10</v>
      </c>
      <c r="E108" s="74">
        <v>132</v>
      </c>
      <c r="F108" s="217">
        <v>197450</v>
      </c>
      <c r="G108" s="294">
        <f t="shared" ref="G108" si="8">ROUND(E108*F108,0)</f>
        <v>26063400</v>
      </c>
    </row>
    <row r="109" spans="1:9" x14ac:dyDescent="0.2">
      <c r="A109" s="245"/>
      <c r="B109" s="132" t="s">
        <v>8</v>
      </c>
      <c r="C109" s="132"/>
      <c r="D109" s="132"/>
      <c r="E109" s="138"/>
      <c r="F109" s="220"/>
      <c r="G109" s="242">
        <f>SUM(G108:G108)</f>
        <v>26063400</v>
      </c>
    </row>
    <row r="110" spans="1:9" x14ac:dyDescent="0.2">
      <c r="A110" s="280"/>
      <c r="B110" s="73"/>
      <c r="C110" s="73"/>
      <c r="D110" s="73"/>
      <c r="E110" s="73"/>
      <c r="F110" s="257"/>
      <c r="G110" s="281"/>
    </row>
    <row r="111" spans="1:9" x14ac:dyDescent="0.2">
      <c r="A111" s="452" t="s">
        <v>217</v>
      </c>
      <c r="B111" s="453"/>
      <c r="C111" s="453"/>
      <c r="D111" s="453"/>
      <c r="E111" s="453"/>
      <c r="F111" s="453"/>
      <c r="G111" s="454"/>
    </row>
    <row r="112" spans="1:9" ht="25.5" x14ac:dyDescent="0.2">
      <c r="A112" s="282" t="s">
        <v>3</v>
      </c>
      <c r="B112" s="1" t="s">
        <v>4</v>
      </c>
      <c r="C112" s="209" t="s">
        <v>191</v>
      </c>
      <c r="D112" s="1" t="s">
        <v>5</v>
      </c>
      <c r="E112" s="2" t="s">
        <v>6</v>
      </c>
      <c r="F112" s="225" t="s">
        <v>7</v>
      </c>
      <c r="G112" s="283" t="s">
        <v>8</v>
      </c>
    </row>
    <row r="113" spans="1:9" ht="25.5" x14ac:dyDescent="0.2">
      <c r="A113" s="293">
        <v>1</v>
      </c>
      <c r="B113" s="150" t="s">
        <v>64</v>
      </c>
      <c r="C113" s="136">
        <v>1618</v>
      </c>
      <c r="D113" s="134" t="s">
        <v>10</v>
      </c>
      <c r="E113" s="74">
        <v>80</v>
      </c>
      <c r="F113" s="217">
        <v>36592</v>
      </c>
      <c r="G113" s="294">
        <f t="shared" ref="G113:G116" si="9">ROUND(E113*F113,0)</f>
        <v>2927360</v>
      </c>
    </row>
    <row r="114" spans="1:9" x14ac:dyDescent="0.2">
      <c r="A114" s="293">
        <v>2</v>
      </c>
      <c r="B114" s="73" t="s">
        <v>215</v>
      </c>
      <c r="C114" s="136">
        <v>7328</v>
      </c>
      <c r="D114" s="134" t="s">
        <v>15</v>
      </c>
      <c r="E114" s="74">
        <v>20</v>
      </c>
      <c r="F114" s="217">
        <v>26701</v>
      </c>
      <c r="G114" s="294">
        <f t="shared" si="9"/>
        <v>534020</v>
      </c>
    </row>
    <row r="115" spans="1:9" x14ac:dyDescent="0.2">
      <c r="A115" s="293">
        <v>3</v>
      </c>
      <c r="B115" s="73" t="s">
        <v>66</v>
      </c>
      <c r="C115" s="136">
        <v>325</v>
      </c>
      <c r="D115" s="134" t="s">
        <v>15</v>
      </c>
      <c r="E115" s="74">
        <v>40</v>
      </c>
      <c r="F115" s="217">
        <v>3118</v>
      </c>
      <c r="G115" s="294">
        <f t="shared" si="9"/>
        <v>124720</v>
      </c>
    </row>
    <row r="116" spans="1:9" x14ac:dyDescent="0.2">
      <c r="A116" s="293">
        <v>4</v>
      </c>
      <c r="B116" s="73" t="s">
        <v>67</v>
      </c>
      <c r="C116" s="136">
        <v>14834</v>
      </c>
      <c r="D116" s="134" t="s">
        <v>10</v>
      </c>
      <c r="E116" s="74">
        <v>180</v>
      </c>
      <c r="F116" s="217">
        <v>3112</v>
      </c>
      <c r="G116" s="294">
        <f t="shared" si="9"/>
        <v>560160</v>
      </c>
    </row>
    <row r="117" spans="1:9" ht="13.5" thickBot="1" x14ac:dyDescent="0.25">
      <c r="A117" s="250"/>
      <c r="B117" s="251" t="s">
        <v>8</v>
      </c>
      <c r="C117" s="251"/>
      <c r="D117" s="251"/>
      <c r="E117" s="252"/>
      <c r="F117" s="253"/>
      <c r="G117" s="295">
        <f>SUM(G113:G116)</f>
        <v>4146260</v>
      </c>
      <c r="I117" s="112">
        <f>G109+G117</f>
        <v>30209660</v>
      </c>
    </row>
    <row r="119" spans="1:9" ht="13.5" thickBot="1" x14ac:dyDescent="0.25"/>
    <row r="120" spans="1:9" x14ac:dyDescent="0.2">
      <c r="A120" s="268"/>
      <c r="B120" s="443" t="s">
        <v>90</v>
      </c>
      <c r="C120" s="443"/>
      <c r="D120" s="443"/>
      <c r="E120" s="443"/>
      <c r="F120" s="443"/>
      <c r="G120" s="444"/>
    </row>
    <row r="121" spans="1:9" x14ac:dyDescent="0.2">
      <c r="A121" s="435" t="s">
        <v>218</v>
      </c>
      <c r="B121" s="436"/>
      <c r="C121" s="436"/>
      <c r="D121" s="436"/>
      <c r="E121" s="436"/>
      <c r="F121" s="436"/>
      <c r="G121" s="437"/>
    </row>
    <row r="122" spans="1:9" ht="25.5" x14ac:dyDescent="0.2">
      <c r="A122" s="241" t="s">
        <v>3</v>
      </c>
      <c r="B122" s="132" t="s">
        <v>4</v>
      </c>
      <c r="C122" s="209" t="s">
        <v>191</v>
      </c>
      <c r="D122" s="132" t="s">
        <v>5</v>
      </c>
      <c r="E122" s="132" t="s">
        <v>6</v>
      </c>
      <c r="F122" s="216" t="s">
        <v>7</v>
      </c>
      <c r="G122" s="242" t="s">
        <v>8</v>
      </c>
    </row>
    <row r="123" spans="1:9" x14ac:dyDescent="0.2">
      <c r="A123" s="243">
        <v>1</v>
      </c>
      <c r="B123" s="210" t="s">
        <v>92</v>
      </c>
      <c r="C123" s="136">
        <v>14834</v>
      </c>
      <c r="D123" s="134" t="s">
        <v>10</v>
      </c>
      <c r="E123" s="137">
        <v>180</v>
      </c>
      <c r="F123" s="217">
        <v>3112</v>
      </c>
      <c r="G123" s="249">
        <f>ROUND(E123*F123,0)</f>
        <v>560160</v>
      </c>
    </row>
    <row r="124" spans="1:9" ht="25.5" x14ac:dyDescent="0.2">
      <c r="A124" s="243">
        <v>2</v>
      </c>
      <c r="B124" s="210" t="s">
        <v>93</v>
      </c>
      <c r="C124" s="136">
        <v>1618</v>
      </c>
      <c r="D124" s="134" t="s">
        <v>10</v>
      </c>
      <c r="E124" s="137">
        <v>96</v>
      </c>
      <c r="F124" s="228">
        <v>36592</v>
      </c>
      <c r="G124" s="249">
        <f t="shared" ref="G124:G126" si="10">ROUND(E124*F124,0)</f>
        <v>3512832</v>
      </c>
    </row>
    <row r="125" spans="1:9" x14ac:dyDescent="0.2">
      <c r="A125" s="243">
        <v>3</v>
      </c>
      <c r="B125" s="210" t="s">
        <v>99</v>
      </c>
      <c r="C125" s="136">
        <v>7328</v>
      </c>
      <c r="D125" s="134" t="s">
        <v>19</v>
      </c>
      <c r="E125" s="137">
        <v>36</v>
      </c>
      <c r="F125" s="217">
        <v>26701</v>
      </c>
      <c r="G125" s="249">
        <f t="shared" si="10"/>
        <v>961236</v>
      </c>
    </row>
    <row r="126" spans="1:9" x14ac:dyDescent="0.2">
      <c r="A126" s="243">
        <v>4</v>
      </c>
      <c r="B126" s="210" t="s">
        <v>95</v>
      </c>
      <c r="C126" s="136">
        <v>325</v>
      </c>
      <c r="D126" s="134" t="s">
        <v>19</v>
      </c>
      <c r="E126" s="137">
        <v>80</v>
      </c>
      <c r="F126" s="217">
        <v>3118</v>
      </c>
      <c r="G126" s="249">
        <f t="shared" si="10"/>
        <v>249440</v>
      </c>
    </row>
    <row r="127" spans="1:9" x14ac:dyDescent="0.2">
      <c r="A127" s="245"/>
      <c r="B127" s="132" t="s">
        <v>8</v>
      </c>
      <c r="C127" s="132"/>
      <c r="D127" s="132"/>
      <c r="E127" s="138"/>
      <c r="F127" s="220"/>
      <c r="G127" s="246">
        <f>SUM(G123:G126)</f>
        <v>5283668</v>
      </c>
    </row>
    <row r="128" spans="1:9" x14ac:dyDescent="0.2">
      <c r="A128" s="280"/>
      <c r="B128" s="73"/>
      <c r="C128" s="73"/>
      <c r="D128" s="73"/>
      <c r="E128" s="73"/>
      <c r="F128" s="257"/>
      <c r="G128" s="281"/>
    </row>
    <row r="129" spans="1:9" x14ac:dyDescent="0.2">
      <c r="A129" s="435" t="s">
        <v>219</v>
      </c>
      <c r="B129" s="436"/>
      <c r="C129" s="436"/>
      <c r="D129" s="436"/>
      <c r="E129" s="436"/>
      <c r="F129" s="436"/>
      <c r="G129" s="437"/>
    </row>
    <row r="130" spans="1:9" ht="25.5" x14ac:dyDescent="0.2">
      <c r="A130" s="241" t="s">
        <v>3</v>
      </c>
      <c r="B130" s="132" t="s">
        <v>4</v>
      </c>
      <c r="C130" s="209" t="s">
        <v>191</v>
      </c>
      <c r="D130" s="132" t="s">
        <v>5</v>
      </c>
      <c r="E130" s="132" t="s">
        <v>6</v>
      </c>
      <c r="F130" s="216" t="s">
        <v>7</v>
      </c>
      <c r="G130" s="242" t="s">
        <v>8</v>
      </c>
    </row>
    <row r="131" spans="1:9" x14ac:dyDescent="0.2">
      <c r="A131" s="243">
        <v>1</v>
      </c>
      <c r="B131" s="210" t="s">
        <v>92</v>
      </c>
      <c r="C131" s="136">
        <v>14834</v>
      </c>
      <c r="D131" s="134" t="s">
        <v>10</v>
      </c>
      <c r="E131" s="137">
        <v>90</v>
      </c>
      <c r="F131" s="217">
        <v>3112</v>
      </c>
      <c r="G131" s="249">
        <f>ROUND(E131*F131,0)</f>
        <v>280080</v>
      </c>
    </row>
    <row r="132" spans="1:9" ht="25.5" x14ac:dyDescent="0.2">
      <c r="A132" s="243">
        <v>2</v>
      </c>
      <c r="B132" s="210" t="s">
        <v>93</v>
      </c>
      <c r="C132" s="136">
        <v>1618</v>
      </c>
      <c r="D132" s="134" t="s">
        <v>10</v>
      </c>
      <c r="E132" s="137">
        <v>36</v>
      </c>
      <c r="F132" s="219">
        <v>36592</v>
      </c>
      <c r="G132" s="249">
        <f t="shared" ref="G132:G134" si="11">ROUND(E132*F132,0)</f>
        <v>1317312</v>
      </c>
    </row>
    <row r="133" spans="1:9" x14ac:dyDescent="0.2">
      <c r="A133" s="243">
        <v>3</v>
      </c>
      <c r="B133" s="210" t="s">
        <v>99</v>
      </c>
      <c r="C133" s="136">
        <v>7328</v>
      </c>
      <c r="D133" s="134" t="s">
        <v>19</v>
      </c>
      <c r="E133" s="137">
        <v>2</v>
      </c>
      <c r="F133" s="219">
        <v>26701</v>
      </c>
      <c r="G133" s="249">
        <f t="shared" si="11"/>
        <v>53402</v>
      </c>
    </row>
    <row r="134" spans="1:9" x14ac:dyDescent="0.2">
      <c r="A134" s="243">
        <v>4</v>
      </c>
      <c r="B134" s="210" t="s">
        <v>45</v>
      </c>
      <c r="C134" s="136">
        <v>325</v>
      </c>
      <c r="D134" s="134" t="s">
        <v>19</v>
      </c>
      <c r="E134" s="137">
        <v>10</v>
      </c>
      <c r="F134" s="219">
        <v>3118</v>
      </c>
      <c r="G134" s="249">
        <f t="shared" si="11"/>
        <v>31180</v>
      </c>
    </row>
    <row r="135" spans="1:9" x14ac:dyDescent="0.2">
      <c r="A135" s="245"/>
      <c r="B135" s="132" t="s">
        <v>8</v>
      </c>
      <c r="C135" s="132"/>
      <c r="D135" s="132"/>
      <c r="E135" s="138"/>
      <c r="F135" s="220"/>
      <c r="G135" s="246">
        <f>SUM(G131:G134)</f>
        <v>1681974</v>
      </c>
    </row>
    <row r="136" spans="1:9" x14ac:dyDescent="0.2">
      <c r="A136" s="280"/>
      <c r="B136" s="73"/>
      <c r="C136" s="73"/>
      <c r="D136" s="73"/>
      <c r="E136" s="73"/>
      <c r="F136" s="257"/>
      <c r="G136" s="281"/>
    </row>
    <row r="137" spans="1:9" x14ac:dyDescent="0.2">
      <c r="A137" s="446" t="s">
        <v>220</v>
      </c>
      <c r="B137" s="447"/>
      <c r="C137" s="447"/>
      <c r="D137" s="447"/>
      <c r="E137" s="447"/>
      <c r="F137" s="447"/>
      <c r="G137" s="448"/>
    </row>
    <row r="138" spans="1:9" ht="25.5" x14ac:dyDescent="0.2">
      <c r="A138" s="241" t="s">
        <v>3</v>
      </c>
      <c r="B138" s="132" t="s">
        <v>4</v>
      </c>
      <c r="C138" s="209" t="s">
        <v>191</v>
      </c>
      <c r="D138" s="132" t="s">
        <v>5</v>
      </c>
      <c r="E138" s="132" t="s">
        <v>6</v>
      </c>
      <c r="F138" s="216" t="s">
        <v>7</v>
      </c>
      <c r="G138" s="242" t="s">
        <v>8</v>
      </c>
    </row>
    <row r="139" spans="1:9" ht="25.5" x14ac:dyDescent="0.2">
      <c r="A139" s="243">
        <v>1</v>
      </c>
      <c r="B139" s="296" t="s">
        <v>199</v>
      </c>
      <c r="C139" s="136">
        <v>14807</v>
      </c>
      <c r="D139" s="134" t="s">
        <v>10</v>
      </c>
      <c r="E139" s="137">
        <v>24</v>
      </c>
      <c r="F139" s="219">
        <v>38402</v>
      </c>
      <c r="G139" s="244">
        <f>ROUND(E139*F139,0)</f>
        <v>921648</v>
      </c>
    </row>
    <row r="140" spans="1:9" ht="25.5" x14ac:dyDescent="0.2">
      <c r="A140" s="243">
        <v>2</v>
      </c>
      <c r="B140" s="296" t="s">
        <v>221</v>
      </c>
      <c r="C140" s="136">
        <v>7021</v>
      </c>
      <c r="D140" s="134" t="s">
        <v>10</v>
      </c>
      <c r="E140" s="137">
        <v>71.5</v>
      </c>
      <c r="F140" s="217">
        <v>487906</v>
      </c>
      <c r="G140" s="244">
        <f t="shared" ref="G140:G142" si="12">ROUND(E140*F140,0)</f>
        <v>34885279</v>
      </c>
    </row>
    <row r="141" spans="1:9" x14ac:dyDescent="0.2">
      <c r="A141" s="243">
        <v>3</v>
      </c>
      <c r="B141" s="210" t="s">
        <v>12</v>
      </c>
      <c r="C141" s="152">
        <v>14873</v>
      </c>
      <c r="D141" s="134" t="s">
        <v>63</v>
      </c>
      <c r="E141" s="137">
        <v>2</v>
      </c>
      <c r="F141" s="219">
        <v>91800</v>
      </c>
      <c r="G141" s="244">
        <f t="shared" si="12"/>
        <v>183600</v>
      </c>
    </row>
    <row r="142" spans="1:9" x14ac:dyDescent="0.2">
      <c r="A142" s="243">
        <v>4</v>
      </c>
      <c r="B142" s="212" t="s">
        <v>103</v>
      </c>
      <c r="C142" s="136">
        <v>15481</v>
      </c>
      <c r="D142" s="134" t="s">
        <v>19</v>
      </c>
      <c r="E142" s="137">
        <v>4</v>
      </c>
      <c r="F142" s="219">
        <v>384401</v>
      </c>
      <c r="G142" s="244">
        <f t="shared" si="12"/>
        <v>1537604</v>
      </c>
    </row>
    <row r="143" spans="1:9" ht="13.5" thickBot="1" x14ac:dyDescent="0.25">
      <c r="A143" s="250"/>
      <c r="B143" s="251" t="s">
        <v>8</v>
      </c>
      <c r="C143" s="251"/>
      <c r="D143" s="251"/>
      <c r="E143" s="252"/>
      <c r="F143" s="253"/>
      <c r="G143" s="254">
        <f>SUM(G139:G142)</f>
        <v>37528131</v>
      </c>
      <c r="I143" s="112">
        <f>G127+G135+G143</f>
        <v>44493773</v>
      </c>
    </row>
    <row r="146" spans="1:7" ht="13.5" thickBot="1" x14ac:dyDescent="0.25"/>
    <row r="147" spans="1:7" x14ac:dyDescent="0.2">
      <c r="A147" s="299" t="s">
        <v>24</v>
      </c>
      <c r="B147" s="300" t="s">
        <v>104</v>
      </c>
      <c r="C147" s="301"/>
      <c r="D147" s="301"/>
      <c r="E147" s="301"/>
      <c r="F147" s="302"/>
      <c r="G147" s="303"/>
    </row>
    <row r="148" spans="1:7" x14ac:dyDescent="0.2">
      <c r="A148" s="432" t="s">
        <v>105</v>
      </c>
      <c r="B148" s="433"/>
      <c r="C148" s="433"/>
      <c r="D148" s="433"/>
      <c r="E148" s="433"/>
      <c r="F148" s="433"/>
      <c r="G148" s="434"/>
    </row>
    <row r="149" spans="1:7" ht="25.5" x14ac:dyDescent="0.2">
      <c r="A149" s="241" t="s">
        <v>3</v>
      </c>
      <c r="B149" s="132" t="s">
        <v>4</v>
      </c>
      <c r="C149" s="209" t="s">
        <v>191</v>
      </c>
      <c r="D149" s="132" t="s">
        <v>5</v>
      </c>
      <c r="E149" s="132" t="s">
        <v>6</v>
      </c>
      <c r="F149" s="216" t="s">
        <v>7</v>
      </c>
      <c r="G149" s="242" t="s">
        <v>8</v>
      </c>
    </row>
    <row r="150" spans="1:7" ht="25.5" x14ac:dyDescent="0.2">
      <c r="A150" s="243">
        <v>1</v>
      </c>
      <c r="B150" s="210" t="s">
        <v>197</v>
      </c>
      <c r="C150" s="136">
        <v>6739</v>
      </c>
      <c r="D150" s="134" t="s">
        <v>10</v>
      </c>
      <c r="E150" s="137">
        <v>84</v>
      </c>
      <c r="F150" s="219">
        <f>F25</f>
        <v>211468</v>
      </c>
      <c r="G150" s="249">
        <f>ROUND(E150*F150,0)</f>
        <v>17763312</v>
      </c>
    </row>
    <row r="151" spans="1:7" ht="25.5" x14ac:dyDescent="0.2">
      <c r="A151" s="243">
        <v>2</v>
      </c>
      <c r="B151" s="210" t="s">
        <v>199</v>
      </c>
      <c r="C151" s="136">
        <v>14807</v>
      </c>
      <c r="D151" s="134" t="s">
        <v>10</v>
      </c>
      <c r="E151" s="137">
        <v>60</v>
      </c>
      <c r="F151" s="219">
        <v>38402</v>
      </c>
      <c r="G151" s="249">
        <f t="shared" ref="G151:G157" si="13">ROUND(E151*F151,0)</f>
        <v>2304120</v>
      </c>
    </row>
    <row r="152" spans="1:7" x14ac:dyDescent="0.2">
      <c r="A152" s="243">
        <v>3</v>
      </c>
      <c r="B152" s="212" t="s">
        <v>106</v>
      </c>
      <c r="C152" s="152">
        <v>14879</v>
      </c>
      <c r="D152" s="134" t="s">
        <v>15</v>
      </c>
      <c r="E152" s="137">
        <v>10</v>
      </c>
      <c r="F152" s="219">
        <v>341358</v>
      </c>
      <c r="G152" s="249">
        <f t="shared" si="13"/>
        <v>3413580</v>
      </c>
    </row>
    <row r="153" spans="1:7" x14ac:dyDescent="0.2">
      <c r="A153" s="243">
        <v>4</v>
      </c>
      <c r="B153" s="210" t="s">
        <v>12</v>
      </c>
      <c r="C153" s="152">
        <v>14873</v>
      </c>
      <c r="D153" s="134" t="s">
        <v>63</v>
      </c>
      <c r="E153" s="137">
        <v>10</v>
      </c>
      <c r="F153" s="219">
        <v>91800</v>
      </c>
      <c r="G153" s="249">
        <f t="shared" si="13"/>
        <v>918000</v>
      </c>
    </row>
    <row r="154" spans="1:7" ht="25.5" x14ac:dyDescent="0.2">
      <c r="A154" s="243">
        <v>5</v>
      </c>
      <c r="B154" s="210" t="s">
        <v>93</v>
      </c>
      <c r="C154" s="136">
        <v>1618</v>
      </c>
      <c r="D154" s="134" t="s">
        <v>10</v>
      </c>
      <c r="E154" s="137">
        <v>84</v>
      </c>
      <c r="F154" s="219">
        <v>36592</v>
      </c>
      <c r="G154" s="249">
        <f t="shared" si="13"/>
        <v>3073728</v>
      </c>
    </row>
    <row r="155" spans="1:7" x14ac:dyDescent="0.2">
      <c r="A155" s="243">
        <v>7</v>
      </c>
      <c r="B155" s="297" t="s">
        <v>99</v>
      </c>
      <c r="C155" s="136">
        <v>7328</v>
      </c>
      <c r="D155" s="134" t="s">
        <v>15</v>
      </c>
      <c r="E155" s="137">
        <v>4</v>
      </c>
      <c r="F155" s="217">
        <v>26701</v>
      </c>
      <c r="G155" s="249">
        <f t="shared" si="13"/>
        <v>106804</v>
      </c>
    </row>
    <row r="156" spans="1:7" x14ac:dyDescent="0.2">
      <c r="A156" s="243">
        <v>8</v>
      </c>
      <c r="B156" s="213" t="s">
        <v>107</v>
      </c>
      <c r="C156" s="136">
        <v>325</v>
      </c>
      <c r="D156" s="134" t="s">
        <v>15</v>
      </c>
      <c r="E156" s="137">
        <v>20</v>
      </c>
      <c r="F156" s="219">
        <v>3118</v>
      </c>
      <c r="G156" s="249">
        <f t="shared" si="13"/>
        <v>62360</v>
      </c>
    </row>
    <row r="157" spans="1:7" x14ac:dyDescent="0.2">
      <c r="A157" s="243">
        <v>9</v>
      </c>
      <c r="B157" s="213" t="s">
        <v>43</v>
      </c>
      <c r="C157" s="136">
        <v>14834</v>
      </c>
      <c r="D157" s="134" t="s">
        <v>10</v>
      </c>
      <c r="E157" s="137">
        <v>180</v>
      </c>
      <c r="F157" s="217">
        <v>3112</v>
      </c>
      <c r="G157" s="249">
        <f t="shared" si="13"/>
        <v>560160</v>
      </c>
    </row>
    <row r="158" spans="1:7" x14ac:dyDescent="0.2">
      <c r="A158" s="243"/>
      <c r="B158" s="132" t="s">
        <v>8</v>
      </c>
      <c r="C158" s="132"/>
      <c r="D158" s="132"/>
      <c r="E158" s="138"/>
      <c r="F158" s="220"/>
      <c r="G158" s="246">
        <f>SUM(G150:G157)</f>
        <v>28202064</v>
      </c>
    </row>
    <row r="159" spans="1:7" x14ac:dyDescent="0.2">
      <c r="A159" s="280"/>
      <c r="B159" s="73"/>
      <c r="C159" s="73"/>
      <c r="D159" s="73"/>
      <c r="E159" s="73"/>
      <c r="F159" s="257"/>
      <c r="G159" s="281"/>
    </row>
    <row r="160" spans="1:7" x14ac:dyDescent="0.2">
      <c r="A160" s="432" t="s">
        <v>108</v>
      </c>
      <c r="B160" s="433"/>
      <c r="C160" s="433"/>
      <c r="D160" s="433"/>
      <c r="E160" s="433"/>
      <c r="F160" s="433"/>
      <c r="G160" s="434"/>
    </row>
    <row r="161" spans="1:7" ht="25.5" x14ac:dyDescent="0.2">
      <c r="A161" s="241" t="s">
        <v>3</v>
      </c>
      <c r="B161" s="132" t="s">
        <v>4</v>
      </c>
      <c r="C161" s="209" t="s">
        <v>191</v>
      </c>
      <c r="D161" s="132" t="s">
        <v>5</v>
      </c>
      <c r="E161" s="132" t="s">
        <v>6</v>
      </c>
      <c r="F161" s="216" t="s">
        <v>7</v>
      </c>
      <c r="G161" s="242" t="s">
        <v>8</v>
      </c>
    </row>
    <row r="162" spans="1:7" ht="25.5" x14ac:dyDescent="0.2">
      <c r="A162" s="304">
        <v>1</v>
      </c>
      <c r="B162" s="155" t="s">
        <v>222</v>
      </c>
      <c r="C162" s="134">
        <v>1706</v>
      </c>
      <c r="D162" s="75" t="s">
        <v>10</v>
      </c>
      <c r="E162" s="141">
        <v>84</v>
      </c>
      <c r="F162" s="219">
        <v>273112</v>
      </c>
      <c r="G162" s="249">
        <f>ROUND(E162*F162,0)</f>
        <v>22941408</v>
      </c>
    </row>
    <row r="163" spans="1:7" x14ac:dyDescent="0.2">
      <c r="A163" s="304">
        <v>2</v>
      </c>
      <c r="B163" s="154" t="s">
        <v>110</v>
      </c>
      <c r="C163" s="134">
        <v>1639</v>
      </c>
      <c r="D163" s="75" t="s">
        <v>10</v>
      </c>
      <c r="E163" s="141">
        <v>84</v>
      </c>
      <c r="F163" s="219">
        <v>99299</v>
      </c>
      <c r="G163" s="249">
        <f>ROUND(E163*F163,0)</f>
        <v>8341116</v>
      </c>
    </row>
    <row r="164" spans="1:7" x14ac:dyDescent="0.2">
      <c r="A164" s="304"/>
      <c r="B164" s="132" t="s">
        <v>8</v>
      </c>
      <c r="C164" s="132"/>
      <c r="D164" s="132"/>
      <c r="E164" s="138"/>
      <c r="F164" s="220"/>
      <c r="G164" s="246">
        <f>SUM(G162:G163)</f>
        <v>31282524</v>
      </c>
    </row>
    <row r="165" spans="1:7" x14ac:dyDescent="0.2">
      <c r="A165" s="280"/>
      <c r="B165" s="73"/>
      <c r="C165" s="73"/>
      <c r="D165" s="73"/>
      <c r="E165" s="73"/>
      <c r="F165" s="257"/>
      <c r="G165" s="281"/>
    </row>
    <row r="166" spans="1:7" x14ac:dyDescent="0.2">
      <c r="A166" s="432" t="s">
        <v>112</v>
      </c>
      <c r="B166" s="433"/>
      <c r="C166" s="433"/>
      <c r="D166" s="433"/>
      <c r="E166" s="433"/>
      <c r="F166" s="433"/>
      <c r="G166" s="434"/>
    </row>
    <row r="167" spans="1:7" ht="25.5" x14ac:dyDescent="0.2">
      <c r="A167" s="241" t="s">
        <v>3</v>
      </c>
      <c r="B167" s="132" t="s">
        <v>4</v>
      </c>
      <c r="C167" s="209" t="s">
        <v>191</v>
      </c>
      <c r="D167" s="132" t="s">
        <v>5</v>
      </c>
      <c r="E167" s="132" t="s">
        <v>6</v>
      </c>
      <c r="F167" s="216" t="s">
        <v>7</v>
      </c>
      <c r="G167" s="242" t="s">
        <v>8</v>
      </c>
    </row>
    <row r="168" spans="1:7" ht="25.5" x14ac:dyDescent="0.2">
      <c r="A168" s="243">
        <v>1</v>
      </c>
      <c r="B168" s="296" t="s">
        <v>221</v>
      </c>
      <c r="C168" s="136">
        <v>7021</v>
      </c>
      <c r="D168" s="134" t="s">
        <v>10</v>
      </c>
      <c r="E168" s="137">
        <v>71.5</v>
      </c>
      <c r="F168" s="217">
        <v>487906</v>
      </c>
      <c r="G168" s="249">
        <f t="shared" ref="G168:G179" si="14">ROUND(E168*F168,0)</f>
        <v>34885279</v>
      </c>
    </row>
    <row r="169" spans="1:7" ht="25.5" x14ac:dyDescent="0.2">
      <c r="A169" s="243">
        <f>+A168+1</f>
        <v>2</v>
      </c>
      <c r="B169" s="296" t="s">
        <v>197</v>
      </c>
      <c r="C169" s="136">
        <v>6739</v>
      </c>
      <c r="D169" s="134" t="s">
        <v>10</v>
      </c>
      <c r="E169" s="137">
        <v>126</v>
      </c>
      <c r="F169" s="219">
        <v>211468</v>
      </c>
      <c r="G169" s="249">
        <f t="shared" si="14"/>
        <v>26644968</v>
      </c>
    </row>
    <row r="170" spans="1:7" ht="25.5" x14ac:dyDescent="0.2">
      <c r="A170" s="243">
        <f t="shared" ref="A170:A177" si="15">+A169+1</f>
        <v>3</v>
      </c>
      <c r="B170" s="296" t="s">
        <v>198</v>
      </c>
      <c r="C170" s="136">
        <v>14808</v>
      </c>
      <c r="D170" s="134" t="s">
        <v>10</v>
      </c>
      <c r="E170" s="137">
        <v>280</v>
      </c>
      <c r="F170" s="219">
        <v>115368</v>
      </c>
      <c r="G170" s="249">
        <f t="shared" si="14"/>
        <v>32303040</v>
      </c>
    </row>
    <row r="171" spans="1:7" ht="25.5" x14ac:dyDescent="0.2">
      <c r="A171" s="243">
        <f t="shared" si="15"/>
        <v>4</v>
      </c>
      <c r="B171" s="296" t="s">
        <v>199</v>
      </c>
      <c r="C171" s="136">
        <v>14807</v>
      </c>
      <c r="D171" s="134" t="s">
        <v>10</v>
      </c>
      <c r="E171" s="137">
        <v>540</v>
      </c>
      <c r="F171" s="219">
        <v>38402</v>
      </c>
      <c r="G171" s="249">
        <f t="shared" si="14"/>
        <v>20737080</v>
      </c>
    </row>
    <row r="172" spans="1:7" x14ac:dyDescent="0.2">
      <c r="A172" s="243">
        <f t="shared" si="15"/>
        <v>5</v>
      </c>
      <c r="B172" s="153" t="s">
        <v>103</v>
      </c>
      <c r="C172" s="136">
        <v>15481</v>
      </c>
      <c r="D172" s="134" t="s">
        <v>15</v>
      </c>
      <c r="E172" s="137">
        <v>10</v>
      </c>
      <c r="F172" s="219">
        <v>384401</v>
      </c>
      <c r="G172" s="249">
        <f t="shared" si="14"/>
        <v>3844010</v>
      </c>
    </row>
    <row r="173" spans="1:7" x14ac:dyDescent="0.2">
      <c r="A173" s="243">
        <f t="shared" si="15"/>
        <v>6</v>
      </c>
      <c r="B173" s="212" t="s">
        <v>106</v>
      </c>
      <c r="C173" s="136">
        <v>14879</v>
      </c>
      <c r="D173" s="134" t="s">
        <v>15</v>
      </c>
      <c r="E173" s="137">
        <v>50</v>
      </c>
      <c r="F173" s="219">
        <v>341358</v>
      </c>
      <c r="G173" s="249">
        <f t="shared" si="14"/>
        <v>17067900</v>
      </c>
    </row>
    <row r="174" spans="1:7" x14ac:dyDescent="0.2">
      <c r="A174" s="243">
        <f t="shared" si="15"/>
        <v>7</v>
      </c>
      <c r="B174" s="210" t="s">
        <v>113</v>
      </c>
      <c r="C174" s="136">
        <v>1655</v>
      </c>
      <c r="D174" s="134" t="s">
        <v>15</v>
      </c>
      <c r="E174" s="137">
        <v>30</v>
      </c>
      <c r="F174" s="217">
        <v>206788</v>
      </c>
      <c r="G174" s="249">
        <f t="shared" si="14"/>
        <v>6203640</v>
      </c>
    </row>
    <row r="175" spans="1:7" x14ac:dyDescent="0.2">
      <c r="A175" s="243">
        <f t="shared" si="15"/>
        <v>8</v>
      </c>
      <c r="B175" s="210" t="s">
        <v>12</v>
      </c>
      <c r="C175" s="152">
        <v>14873</v>
      </c>
      <c r="D175" s="134" t="s">
        <v>63</v>
      </c>
      <c r="E175" s="137">
        <v>45</v>
      </c>
      <c r="F175" s="219">
        <v>91800</v>
      </c>
      <c r="G175" s="249">
        <f t="shared" si="14"/>
        <v>4131000</v>
      </c>
    </row>
    <row r="176" spans="1:7" x14ac:dyDescent="0.2">
      <c r="A176" s="243">
        <f t="shared" si="15"/>
        <v>9</v>
      </c>
      <c r="B176" s="297" t="s">
        <v>114</v>
      </c>
      <c r="C176" s="136">
        <v>1629</v>
      </c>
      <c r="D176" s="134" t="s">
        <v>10</v>
      </c>
      <c r="E176" s="137">
        <v>460</v>
      </c>
      <c r="F176" s="219">
        <v>48322</v>
      </c>
      <c r="G176" s="249">
        <f t="shared" si="14"/>
        <v>22228120</v>
      </c>
    </row>
    <row r="177" spans="1:9" x14ac:dyDescent="0.2">
      <c r="A177" s="243">
        <f t="shared" si="15"/>
        <v>10</v>
      </c>
      <c r="B177" s="297" t="s">
        <v>115</v>
      </c>
      <c r="C177" s="136">
        <v>3034</v>
      </c>
      <c r="D177" s="134" t="s">
        <v>15</v>
      </c>
      <c r="E177" s="137">
        <v>90</v>
      </c>
      <c r="F177" s="219">
        <v>27167</v>
      </c>
      <c r="G177" s="249">
        <f t="shared" si="14"/>
        <v>2445030</v>
      </c>
    </row>
    <row r="178" spans="1:9" x14ac:dyDescent="0.2">
      <c r="A178" s="243">
        <v>11</v>
      </c>
      <c r="B178" s="213" t="s">
        <v>107</v>
      </c>
      <c r="C178" s="136">
        <v>325</v>
      </c>
      <c r="D178" s="134" t="s">
        <v>15</v>
      </c>
      <c r="E178" s="137">
        <f>+E177*2</f>
        <v>180</v>
      </c>
      <c r="F178" s="219">
        <v>3118</v>
      </c>
      <c r="G178" s="249">
        <f t="shared" si="14"/>
        <v>561240</v>
      </c>
    </row>
    <row r="179" spans="1:9" x14ac:dyDescent="0.2">
      <c r="A179" s="243">
        <v>12</v>
      </c>
      <c r="B179" s="213" t="s">
        <v>43</v>
      </c>
      <c r="C179" s="136">
        <v>14834</v>
      </c>
      <c r="D179" s="134" t="s">
        <v>10</v>
      </c>
      <c r="E179" s="137">
        <v>270</v>
      </c>
      <c r="F179" s="219">
        <v>3112</v>
      </c>
      <c r="G179" s="249">
        <f t="shared" si="14"/>
        <v>840240</v>
      </c>
    </row>
    <row r="180" spans="1:9" x14ac:dyDescent="0.2">
      <c r="A180" s="243"/>
      <c r="B180" s="297" t="s">
        <v>8</v>
      </c>
      <c r="C180" s="296"/>
      <c r="D180" s="134"/>
      <c r="E180" s="137"/>
      <c r="F180" s="219"/>
      <c r="G180" s="305">
        <f>SUM(G168:G179)</f>
        <v>171891547</v>
      </c>
      <c r="I180" s="112" t="s">
        <v>24</v>
      </c>
    </row>
    <row r="181" spans="1:9" x14ac:dyDescent="0.2">
      <c r="A181" s="280"/>
      <c r="B181" s="73"/>
      <c r="C181" s="73"/>
      <c r="D181" s="73"/>
      <c r="E181" s="73"/>
      <c r="F181" s="257"/>
      <c r="G181" s="281"/>
    </row>
    <row r="182" spans="1:9" x14ac:dyDescent="0.2">
      <c r="A182" s="280"/>
      <c r="B182" s="436" t="s">
        <v>120</v>
      </c>
      <c r="C182" s="436"/>
      <c r="D182" s="436"/>
      <c r="E182" s="436"/>
      <c r="F182" s="436"/>
      <c r="G182" s="437"/>
    </row>
    <row r="183" spans="1:9" x14ac:dyDescent="0.2">
      <c r="A183" s="280"/>
      <c r="B183" s="73"/>
      <c r="C183" s="73"/>
      <c r="D183" s="73"/>
      <c r="E183" s="73"/>
      <c r="F183" s="257"/>
      <c r="G183" s="281"/>
    </row>
    <row r="184" spans="1:9" ht="25.5" x14ac:dyDescent="0.2">
      <c r="A184" s="241" t="s">
        <v>3</v>
      </c>
      <c r="B184" s="132" t="s">
        <v>4</v>
      </c>
      <c r="C184" s="209" t="s">
        <v>191</v>
      </c>
      <c r="D184" s="132" t="s">
        <v>5</v>
      </c>
      <c r="E184" s="132" t="s">
        <v>6</v>
      </c>
      <c r="F184" s="216" t="s">
        <v>7</v>
      </c>
      <c r="G184" s="242" t="s">
        <v>8</v>
      </c>
    </row>
    <row r="185" spans="1:9" ht="25.5" x14ac:dyDescent="0.2">
      <c r="A185" s="243">
        <v>1</v>
      </c>
      <c r="B185" s="214" t="s">
        <v>121</v>
      </c>
      <c r="C185" s="164" t="s">
        <v>122</v>
      </c>
      <c r="D185" s="134" t="s">
        <v>10</v>
      </c>
      <c r="E185" s="165">
        <v>186</v>
      </c>
      <c r="F185" s="229">
        <v>115368</v>
      </c>
      <c r="G185" s="249">
        <f t="shared" ref="G185:G186" si="16">ROUND(E185*F185,0)</f>
        <v>21458448</v>
      </c>
    </row>
    <row r="186" spans="1:9" ht="25.5" x14ac:dyDescent="0.2">
      <c r="A186" s="243">
        <f>+A185+1</f>
        <v>2</v>
      </c>
      <c r="B186" s="214" t="s">
        <v>123</v>
      </c>
      <c r="C186" s="164" t="s">
        <v>124</v>
      </c>
      <c r="D186" s="134" t="s">
        <v>10</v>
      </c>
      <c r="E186" s="165">
        <v>13</v>
      </c>
      <c r="F186" s="298">
        <v>970048</v>
      </c>
      <c r="G186" s="249">
        <f t="shared" si="16"/>
        <v>12610624</v>
      </c>
    </row>
    <row r="187" spans="1:9" x14ac:dyDescent="0.2">
      <c r="A187" s="243"/>
      <c r="B187" s="297" t="s">
        <v>8</v>
      </c>
      <c r="C187" s="296"/>
      <c r="D187" s="134"/>
      <c r="E187" s="137"/>
      <c r="F187" s="219"/>
      <c r="G187" s="305">
        <f>SUM(G185:G186)</f>
        <v>34069072</v>
      </c>
      <c r="I187" s="112" t="s">
        <v>24</v>
      </c>
    </row>
    <row r="188" spans="1:9" x14ac:dyDescent="0.2">
      <c r="A188" s="280"/>
      <c r="B188" s="73"/>
      <c r="C188" s="73"/>
      <c r="D188" s="73"/>
      <c r="E188" s="73"/>
      <c r="F188" s="257"/>
      <c r="G188" s="281"/>
    </row>
    <row r="189" spans="1:9" x14ac:dyDescent="0.2">
      <c r="A189" s="280"/>
      <c r="B189" s="417" t="s">
        <v>125</v>
      </c>
      <c r="C189" s="417"/>
      <c r="D189" s="417"/>
      <c r="E189" s="417"/>
      <c r="F189" s="417"/>
      <c r="G189" s="445"/>
    </row>
    <row r="190" spans="1:9" ht="25.5" x14ac:dyDescent="0.2">
      <c r="A190" s="306" t="s">
        <v>3</v>
      </c>
      <c r="B190" s="60" t="s">
        <v>4</v>
      </c>
      <c r="C190" s="209" t="s">
        <v>191</v>
      </c>
      <c r="D190" s="60" t="s">
        <v>5</v>
      </c>
      <c r="E190" s="60" t="s">
        <v>6</v>
      </c>
      <c r="F190" s="216" t="s">
        <v>7</v>
      </c>
      <c r="G190" s="307" t="s">
        <v>8</v>
      </c>
    </row>
    <row r="191" spans="1:9" ht="25.5" x14ac:dyDescent="0.2">
      <c r="A191" s="308">
        <v>1</v>
      </c>
      <c r="B191" s="214" t="s">
        <v>192</v>
      </c>
      <c r="C191" s="206">
        <v>14807</v>
      </c>
      <c r="D191" s="32" t="s">
        <v>10</v>
      </c>
      <c r="E191" s="33">
        <v>150</v>
      </c>
      <c r="F191" s="219">
        <v>38402</v>
      </c>
      <c r="G191" s="309">
        <f>ROUND(E191*F191,0)</f>
        <v>5760300</v>
      </c>
    </row>
    <row r="192" spans="1:9" ht="25.5" x14ac:dyDescent="0.2">
      <c r="A192" s="308">
        <v>2</v>
      </c>
      <c r="B192" s="214" t="s">
        <v>203</v>
      </c>
      <c r="C192" s="206">
        <v>14808</v>
      </c>
      <c r="D192" s="32" t="s">
        <v>10</v>
      </c>
      <c r="E192" s="33">
        <v>90</v>
      </c>
      <c r="F192" s="219">
        <v>115368</v>
      </c>
      <c r="G192" s="309">
        <f t="shared" ref="G192:G201" si="17">ROUND(E192*F192,0)</f>
        <v>10383120</v>
      </c>
    </row>
    <row r="193" spans="1:9" ht="25.5" x14ac:dyDescent="0.2">
      <c r="A193" s="308">
        <v>3</v>
      </c>
      <c r="B193" s="214" t="s">
        <v>193</v>
      </c>
      <c r="C193" s="206">
        <v>6962</v>
      </c>
      <c r="D193" s="32" t="s">
        <v>10</v>
      </c>
      <c r="E193" s="33">
        <v>48</v>
      </c>
      <c r="F193" s="230">
        <v>161433</v>
      </c>
      <c r="G193" s="309">
        <f t="shared" si="17"/>
        <v>7748784</v>
      </c>
    </row>
    <row r="194" spans="1:9" ht="25.5" x14ac:dyDescent="0.2">
      <c r="A194" s="308">
        <v>4</v>
      </c>
      <c r="B194" s="214" t="s">
        <v>223</v>
      </c>
      <c r="C194" s="206">
        <v>6739</v>
      </c>
      <c r="D194" s="32" t="s">
        <v>10</v>
      </c>
      <c r="E194" s="33">
        <v>54</v>
      </c>
      <c r="F194" s="219">
        <v>211468</v>
      </c>
      <c r="G194" s="309">
        <f t="shared" si="17"/>
        <v>11419272</v>
      </c>
    </row>
    <row r="195" spans="1:9" ht="25.5" x14ac:dyDescent="0.2">
      <c r="A195" s="308">
        <v>5</v>
      </c>
      <c r="B195" s="214" t="s">
        <v>224</v>
      </c>
      <c r="C195" s="206">
        <v>1706</v>
      </c>
      <c r="D195" s="32" t="s">
        <v>10</v>
      </c>
      <c r="E195" s="33">
        <v>48</v>
      </c>
      <c r="F195" s="231">
        <v>273112</v>
      </c>
      <c r="G195" s="309">
        <f t="shared" si="17"/>
        <v>13109376</v>
      </c>
    </row>
    <row r="196" spans="1:9" ht="25.5" x14ac:dyDescent="0.2">
      <c r="A196" s="308">
        <v>6</v>
      </c>
      <c r="B196" s="214" t="s">
        <v>225</v>
      </c>
      <c r="C196" s="55">
        <v>6738</v>
      </c>
      <c r="D196" s="32" t="s">
        <v>10</v>
      </c>
      <c r="E196" s="33">
        <v>72</v>
      </c>
      <c r="F196" s="232">
        <v>356057</v>
      </c>
      <c r="G196" s="309">
        <f t="shared" si="17"/>
        <v>25636104</v>
      </c>
    </row>
    <row r="197" spans="1:9" ht="25.5" x14ac:dyDescent="0.2">
      <c r="A197" s="308">
        <v>7</v>
      </c>
      <c r="B197" s="214" t="s">
        <v>226</v>
      </c>
      <c r="C197" s="206">
        <v>7021</v>
      </c>
      <c r="D197" s="32" t="s">
        <v>10</v>
      </c>
      <c r="E197" s="33">
        <v>45.5</v>
      </c>
      <c r="F197" s="217">
        <v>487906</v>
      </c>
      <c r="G197" s="309">
        <f t="shared" si="17"/>
        <v>22199723</v>
      </c>
    </row>
    <row r="198" spans="1:9" x14ac:dyDescent="0.2">
      <c r="A198" s="308">
        <v>8</v>
      </c>
      <c r="B198" s="214" t="s">
        <v>12</v>
      </c>
      <c r="C198" s="206">
        <v>14807</v>
      </c>
      <c r="D198" s="32" t="s">
        <v>13</v>
      </c>
      <c r="E198" s="33">
        <v>30</v>
      </c>
      <c r="F198" s="219">
        <v>91800</v>
      </c>
      <c r="G198" s="309">
        <f t="shared" si="17"/>
        <v>2754000</v>
      </c>
    </row>
    <row r="199" spans="1:9" x14ac:dyDescent="0.2">
      <c r="A199" s="308">
        <v>9</v>
      </c>
      <c r="B199" s="214" t="s">
        <v>34</v>
      </c>
      <c r="C199" s="206">
        <v>14808</v>
      </c>
      <c r="D199" s="32" t="s">
        <v>15</v>
      </c>
      <c r="E199" s="33">
        <v>17</v>
      </c>
      <c r="F199" s="217">
        <v>206788</v>
      </c>
      <c r="G199" s="309">
        <f t="shared" si="17"/>
        <v>3515396</v>
      </c>
    </row>
    <row r="200" spans="1:9" x14ac:dyDescent="0.2">
      <c r="A200" s="308">
        <v>10</v>
      </c>
      <c r="B200" s="214" t="s">
        <v>14</v>
      </c>
      <c r="C200" s="206">
        <v>7021</v>
      </c>
      <c r="D200" s="32" t="s">
        <v>15</v>
      </c>
      <c r="E200" s="33">
        <v>1</v>
      </c>
      <c r="F200" s="231">
        <v>268618</v>
      </c>
      <c r="G200" s="309">
        <f t="shared" si="17"/>
        <v>268618</v>
      </c>
    </row>
    <row r="201" spans="1:9" x14ac:dyDescent="0.2">
      <c r="A201" s="308">
        <v>11</v>
      </c>
      <c r="B201" s="214" t="s">
        <v>131</v>
      </c>
      <c r="C201" s="206">
        <v>6739</v>
      </c>
      <c r="D201" s="32" t="s">
        <v>15</v>
      </c>
      <c r="E201" s="33">
        <v>7</v>
      </c>
      <c r="F201" s="219">
        <v>341358</v>
      </c>
      <c r="G201" s="309">
        <f t="shared" si="17"/>
        <v>2389506</v>
      </c>
    </row>
    <row r="202" spans="1:9" ht="13.5" thickBot="1" x14ac:dyDescent="0.25">
      <c r="A202" s="262"/>
      <c r="B202" s="310" t="s">
        <v>8</v>
      </c>
      <c r="C202" s="311"/>
      <c r="D202" s="312"/>
      <c r="E202" s="313"/>
      <c r="F202" s="253"/>
      <c r="G202" s="314">
        <f>SUM(G191:G201)</f>
        <v>105184199</v>
      </c>
      <c r="I202" s="112">
        <f>G202+G187+G180+G164+G158</f>
        <v>370629406</v>
      </c>
    </row>
    <row r="203" spans="1:9" x14ac:dyDescent="0.2">
      <c r="B203" s="315"/>
      <c r="C203" s="203"/>
      <c r="D203" s="114"/>
      <c r="E203" s="115"/>
      <c r="F203" s="221"/>
      <c r="G203" s="116"/>
      <c r="I203" s="112"/>
    </row>
    <row r="204" spans="1:9" x14ac:dyDescent="0.2">
      <c r="B204" s="315"/>
      <c r="C204" s="203"/>
      <c r="D204" s="114"/>
      <c r="E204" s="115"/>
      <c r="F204" s="221"/>
      <c r="G204" s="116"/>
      <c r="I204" s="112"/>
    </row>
    <row r="205" spans="1:9" ht="13.5" thickBot="1" x14ac:dyDescent="0.25"/>
    <row r="206" spans="1:9" x14ac:dyDescent="0.2">
      <c r="A206" s="299"/>
      <c r="B206" s="300" t="s">
        <v>132</v>
      </c>
      <c r="C206" s="301"/>
      <c r="D206" s="301"/>
      <c r="E206" s="301"/>
      <c r="F206" s="302"/>
      <c r="G206" s="303"/>
    </row>
    <row r="207" spans="1:9" x14ac:dyDescent="0.2">
      <c r="A207" s="432" t="s">
        <v>227</v>
      </c>
      <c r="B207" s="433"/>
      <c r="C207" s="433"/>
      <c r="D207" s="433"/>
      <c r="E207" s="433"/>
      <c r="F207" s="433"/>
      <c r="G207" s="434"/>
    </row>
    <row r="208" spans="1:9" ht="25.5" x14ac:dyDescent="0.2">
      <c r="A208" s="241" t="s">
        <v>3</v>
      </c>
      <c r="B208" s="132" t="s">
        <v>4</v>
      </c>
      <c r="C208" s="209" t="s">
        <v>191</v>
      </c>
      <c r="D208" s="132" t="s">
        <v>5</v>
      </c>
      <c r="E208" s="132" t="s">
        <v>6</v>
      </c>
      <c r="F208" s="216" t="s">
        <v>7</v>
      </c>
      <c r="G208" s="242" t="s">
        <v>8</v>
      </c>
    </row>
    <row r="209" spans="1:9" ht="25.5" x14ac:dyDescent="0.2">
      <c r="A209" s="243">
        <v>1</v>
      </c>
      <c r="B209" s="210" t="s">
        <v>134</v>
      </c>
      <c r="C209" s="136">
        <v>1668</v>
      </c>
      <c r="D209" s="134" t="s">
        <v>10</v>
      </c>
      <c r="E209" s="137">
        <v>354</v>
      </c>
      <c r="F209" s="219">
        <v>130824</v>
      </c>
      <c r="G209" s="249">
        <f>ROUND(E209*F209,0)</f>
        <v>46311696</v>
      </c>
    </row>
    <row r="210" spans="1:9" ht="26.25" customHeight="1" x14ac:dyDescent="0.2">
      <c r="A210" s="243">
        <v>4</v>
      </c>
      <c r="B210" s="10" t="s">
        <v>51</v>
      </c>
      <c r="C210" s="152">
        <v>6347</v>
      </c>
      <c r="D210" s="134" t="s">
        <v>19</v>
      </c>
      <c r="E210" s="137">
        <v>1</v>
      </c>
      <c r="F210" s="227">
        <v>325000</v>
      </c>
      <c r="G210" s="249">
        <f>ROUND(E210*F210,0)</f>
        <v>325000</v>
      </c>
    </row>
    <row r="211" spans="1:9" x14ac:dyDescent="0.2">
      <c r="A211" s="245"/>
      <c r="B211" s="132" t="s">
        <v>8</v>
      </c>
      <c r="C211" s="132"/>
      <c r="D211" s="132"/>
      <c r="E211" s="138"/>
      <c r="F211" s="220"/>
      <c r="G211" s="246">
        <f>SUM(G209:G210)</f>
        <v>46636696</v>
      </c>
    </row>
    <row r="212" spans="1:9" x14ac:dyDescent="0.2">
      <c r="A212" s="280"/>
      <c r="B212" s="73"/>
      <c r="C212" s="73"/>
      <c r="D212" s="73"/>
      <c r="E212" s="73"/>
      <c r="F212" s="257"/>
      <c r="G212" s="281"/>
    </row>
    <row r="213" spans="1:9" ht="39.75" customHeight="1" x14ac:dyDescent="0.2">
      <c r="A213" s="432" t="s">
        <v>141</v>
      </c>
      <c r="B213" s="433"/>
      <c r="C213" s="433"/>
      <c r="D213" s="433"/>
      <c r="E213" s="433"/>
      <c r="F213" s="433"/>
      <c r="G213" s="434"/>
    </row>
    <row r="214" spans="1:9" ht="25.5" x14ac:dyDescent="0.2">
      <c r="A214" s="241" t="s">
        <v>3</v>
      </c>
      <c r="B214" s="132" t="s">
        <v>4</v>
      </c>
      <c r="C214" s="209" t="s">
        <v>191</v>
      </c>
      <c r="D214" s="132" t="s">
        <v>5</v>
      </c>
      <c r="E214" s="132" t="s">
        <v>6</v>
      </c>
      <c r="F214" s="216" t="s">
        <v>7</v>
      </c>
      <c r="G214" s="242" t="s">
        <v>8</v>
      </c>
    </row>
    <row r="215" spans="1:9" ht="25.5" x14ac:dyDescent="0.2">
      <c r="A215" s="293">
        <v>1</v>
      </c>
      <c r="B215" s="150" t="s">
        <v>198</v>
      </c>
      <c r="C215" s="136">
        <v>14808</v>
      </c>
      <c r="D215" s="134" t="s">
        <v>10</v>
      </c>
      <c r="E215" s="74">
        <v>120</v>
      </c>
      <c r="F215" s="217">
        <v>115368</v>
      </c>
      <c r="G215" s="294">
        <f t="shared" ref="G215:G222" si="18">ROUND(E215*F215,0)</f>
        <v>13844160</v>
      </c>
    </row>
    <row r="216" spans="1:9" ht="25.5" x14ac:dyDescent="0.2">
      <c r="A216" s="293">
        <v>2</v>
      </c>
      <c r="B216" s="150" t="s">
        <v>199</v>
      </c>
      <c r="C216" s="72">
        <v>14807</v>
      </c>
      <c r="D216" s="134" t="s">
        <v>10</v>
      </c>
      <c r="E216" s="74">
        <v>48</v>
      </c>
      <c r="F216" s="217">
        <f>F171</f>
        <v>38402</v>
      </c>
      <c r="G216" s="294">
        <f t="shared" si="18"/>
        <v>1843296</v>
      </c>
    </row>
    <row r="217" spans="1:9" x14ac:dyDescent="0.2">
      <c r="A217" s="293">
        <v>3</v>
      </c>
      <c r="B217" s="135" t="s">
        <v>113</v>
      </c>
      <c r="C217" s="136">
        <v>1655</v>
      </c>
      <c r="D217" s="134" t="s">
        <v>15</v>
      </c>
      <c r="E217" s="74">
        <v>15</v>
      </c>
      <c r="F217" s="217">
        <v>206788</v>
      </c>
      <c r="G217" s="294">
        <f t="shared" si="18"/>
        <v>3101820</v>
      </c>
    </row>
    <row r="218" spans="1:9" x14ac:dyDescent="0.2">
      <c r="A218" s="293">
        <v>4</v>
      </c>
      <c r="B218" s="210" t="s">
        <v>12</v>
      </c>
      <c r="C218" s="152">
        <v>14873</v>
      </c>
      <c r="D218" s="134" t="s">
        <v>63</v>
      </c>
      <c r="E218" s="74">
        <v>6</v>
      </c>
      <c r="F218" s="219">
        <v>91800</v>
      </c>
      <c r="G218" s="294">
        <f t="shared" si="18"/>
        <v>550800</v>
      </c>
    </row>
    <row r="219" spans="1:9" ht="25.5" x14ac:dyDescent="0.2">
      <c r="A219" s="293">
        <v>5</v>
      </c>
      <c r="B219" s="210" t="s">
        <v>93</v>
      </c>
      <c r="C219" s="136">
        <v>1618</v>
      </c>
      <c r="D219" s="134" t="s">
        <v>10</v>
      </c>
      <c r="E219" s="74">
        <v>120</v>
      </c>
      <c r="F219" s="219">
        <v>36592</v>
      </c>
      <c r="G219" s="294">
        <f t="shared" si="18"/>
        <v>4391040</v>
      </c>
    </row>
    <row r="220" spans="1:9" x14ac:dyDescent="0.2">
      <c r="A220" s="293">
        <v>7</v>
      </c>
      <c r="B220" s="297" t="s">
        <v>99</v>
      </c>
      <c r="C220" s="72">
        <v>7328</v>
      </c>
      <c r="D220" s="134" t="s">
        <v>15</v>
      </c>
      <c r="E220" s="74">
        <v>15</v>
      </c>
      <c r="F220" s="217">
        <v>26701</v>
      </c>
      <c r="G220" s="294">
        <f t="shared" si="18"/>
        <v>400515</v>
      </c>
    </row>
    <row r="221" spans="1:9" x14ac:dyDescent="0.2">
      <c r="A221" s="293">
        <v>8</v>
      </c>
      <c r="B221" s="213" t="s">
        <v>107</v>
      </c>
      <c r="C221" s="72">
        <v>325</v>
      </c>
      <c r="D221" s="134" t="s">
        <v>15</v>
      </c>
      <c r="E221" s="74">
        <f>+E220*2</f>
        <v>30</v>
      </c>
      <c r="F221" s="217">
        <v>3118</v>
      </c>
      <c r="G221" s="294">
        <f t="shared" si="18"/>
        <v>93540</v>
      </c>
    </row>
    <row r="222" spans="1:9" x14ac:dyDescent="0.2">
      <c r="A222" s="293">
        <v>9</v>
      </c>
      <c r="B222" s="213" t="s">
        <v>43</v>
      </c>
      <c r="C222" s="136">
        <v>14834</v>
      </c>
      <c r="D222" s="134" t="s">
        <v>10</v>
      </c>
      <c r="E222" s="74">
        <v>90</v>
      </c>
      <c r="F222" s="217">
        <v>3112</v>
      </c>
      <c r="G222" s="294">
        <f t="shared" si="18"/>
        <v>280080</v>
      </c>
    </row>
    <row r="223" spans="1:9" ht="13.5" thickBot="1" x14ac:dyDescent="0.25">
      <c r="A223" s="250"/>
      <c r="B223" s="329" t="s">
        <v>8</v>
      </c>
      <c r="C223" s="251"/>
      <c r="D223" s="251"/>
      <c r="E223" s="252"/>
      <c r="F223" s="253"/>
      <c r="G223" s="295">
        <f>SUM(G215:G222)</f>
        <v>24505251</v>
      </c>
    </row>
    <row r="224" spans="1:9" x14ac:dyDescent="0.2">
      <c r="A224" s="173"/>
      <c r="B224" s="173"/>
      <c r="C224" s="173"/>
      <c r="D224" s="173"/>
      <c r="E224" s="173"/>
      <c r="F224" s="173"/>
      <c r="G224" s="173"/>
      <c r="I224" s="112">
        <f>G211+G223</f>
        <v>71141947</v>
      </c>
    </row>
    <row r="225" spans="1:10" x14ac:dyDescent="0.2">
      <c r="A225" s="173"/>
      <c r="B225" s="173"/>
      <c r="C225" s="173"/>
      <c r="D225" s="173"/>
      <c r="E225" s="173"/>
      <c r="F225" s="173"/>
      <c r="G225" s="173"/>
    </row>
    <row r="226" spans="1:10" x14ac:dyDescent="0.2">
      <c r="A226" s="173"/>
      <c r="B226" s="174"/>
      <c r="C226" s="174"/>
      <c r="D226" s="174"/>
      <c r="E226" s="175"/>
      <c r="F226" s="221"/>
      <c r="G226" s="176"/>
    </row>
    <row r="227" spans="1:10" ht="13.5" thickBot="1" x14ac:dyDescent="0.25">
      <c r="A227" s="173"/>
      <c r="B227" s="174"/>
      <c r="C227" s="174"/>
      <c r="D227" s="174"/>
      <c r="E227" s="175"/>
      <c r="F227" s="221"/>
      <c r="G227" s="176"/>
    </row>
    <row r="228" spans="1:10" x14ac:dyDescent="0.2">
      <c r="A228" s="268"/>
      <c r="B228" s="300" t="s">
        <v>142</v>
      </c>
      <c r="C228" s="318"/>
      <c r="D228" s="318"/>
      <c r="E228" s="318"/>
      <c r="F228" s="319"/>
      <c r="G228" s="320"/>
    </row>
    <row r="229" spans="1:10" ht="30.75" customHeight="1" x14ac:dyDescent="0.2">
      <c r="A229" s="435" t="s">
        <v>228</v>
      </c>
      <c r="B229" s="436"/>
      <c r="C229" s="436"/>
      <c r="D229" s="436"/>
      <c r="E229" s="436"/>
      <c r="F229" s="436"/>
      <c r="G229" s="437"/>
    </row>
    <row r="230" spans="1:10" ht="25.5" x14ac:dyDescent="0.2">
      <c r="A230" s="241" t="s">
        <v>3</v>
      </c>
      <c r="B230" s="132" t="s">
        <v>4</v>
      </c>
      <c r="C230" s="209" t="s">
        <v>191</v>
      </c>
      <c r="D230" s="132" t="s">
        <v>5</v>
      </c>
      <c r="E230" s="132" t="s">
        <v>6</v>
      </c>
      <c r="F230" s="216" t="s">
        <v>7</v>
      </c>
      <c r="G230" s="242" t="s">
        <v>8</v>
      </c>
    </row>
    <row r="231" spans="1:10" ht="25.5" x14ac:dyDescent="0.2">
      <c r="A231" s="293">
        <v>1</v>
      </c>
      <c r="B231" s="150" t="s">
        <v>198</v>
      </c>
      <c r="C231" s="136">
        <v>14808</v>
      </c>
      <c r="D231" s="134" t="s">
        <v>10</v>
      </c>
      <c r="E231" s="74">
        <v>60</v>
      </c>
      <c r="F231" s="217">
        <v>115368</v>
      </c>
      <c r="G231" s="294">
        <f>+ROUND(E231*F231,0)</f>
        <v>6922080</v>
      </c>
    </row>
    <row r="232" spans="1:10" x14ac:dyDescent="0.2">
      <c r="A232" s="280"/>
      <c r="B232" s="73"/>
      <c r="C232" s="73"/>
      <c r="D232" s="73"/>
      <c r="E232" s="73"/>
      <c r="F232" s="257"/>
      <c r="G232" s="281"/>
    </row>
    <row r="233" spans="1:10" ht="24" customHeight="1" x14ac:dyDescent="0.2">
      <c r="A233" s="435" t="s">
        <v>229</v>
      </c>
      <c r="B233" s="436"/>
      <c r="C233" s="436"/>
      <c r="D233" s="436"/>
      <c r="E233" s="436"/>
      <c r="F233" s="436"/>
      <c r="G233" s="437"/>
    </row>
    <row r="234" spans="1:10" ht="25.5" x14ac:dyDescent="0.2">
      <c r="A234" s="241" t="s">
        <v>3</v>
      </c>
      <c r="B234" s="132" t="s">
        <v>4</v>
      </c>
      <c r="C234" s="209" t="s">
        <v>191</v>
      </c>
      <c r="D234" s="132" t="s">
        <v>5</v>
      </c>
      <c r="E234" s="132" t="s">
        <v>6</v>
      </c>
      <c r="F234" s="216" t="s">
        <v>7</v>
      </c>
      <c r="G234" s="242" t="s">
        <v>8</v>
      </c>
    </row>
    <row r="235" spans="1:10" ht="25.5" x14ac:dyDescent="0.2">
      <c r="A235" s="293">
        <v>1</v>
      </c>
      <c r="B235" s="150" t="s">
        <v>222</v>
      </c>
      <c r="C235" s="72">
        <v>1706</v>
      </c>
      <c r="D235" s="134" t="s">
        <v>10</v>
      </c>
      <c r="E235" s="74">
        <v>12</v>
      </c>
      <c r="F235" s="219">
        <v>273112</v>
      </c>
      <c r="G235" s="294">
        <f>ROUND(E235*F235,0)</f>
        <v>3277344</v>
      </c>
    </row>
    <row r="236" spans="1:10" x14ac:dyDescent="0.2">
      <c r="A236" s="280"/>
      <c r="B236" s="73"/>
      <c r="C236" s="73"/>
      <c r="D236" s="73"/>
      <c r="E236" s="73"/>
      <c r="F236" s="257"/>
      <c r="G236" s="281"/>
    </row>
    <row r="237" spans="1:10" x14ac:dyDescent="0.2">
      <c r="A237" s="435" t="s">
        <v>230</v>
      </c>
      <c r="B237" s="436"/>
      <c r="C237" s="436"/>
      <c r="D237" s="436"/>
      <c r="E237" s="436"/>
      <c r="F237" s="436"/>
      <c r="G237" s="437"/>
    </row>
    <row r="238" spans="1:10" x14ac:dyDescent="0.2">
      <c r="A238" s="438"/>
      <c r="B238" s="439"/>
      <c r="C238" s="316"/>
      <c r="D238" s="316"/>
      <c r="E238" s="316"/>
      <c r="F238" s="317"/>
      <c r="G238" s="321"/>
      <c r="I238" s="112"/>
    </row>
    <row r="239" spans="1:10" ht="25.5" x14ac:dyDescent="0.2">
      <c r="A239" s="241" t="s">
        <v>3</v>
      </c>
      <c r="B239" s="132" t="s">
        <v>4</v>
      </c>
      <c r="C239" s="209" t="s">
        <v>191</v>
      </c>
      <c r="D239" s="132" t="s">
        <v>5</v>
      </c>
      <c r="E239" s="132" t="s">
        <v>6</v>
      </c>
      <c r="F239" s="216" t="s">
        <v>7</v>
      </c>
      <c r="G239" s="242" t="s">
        <v>8</v>
      </c>
      <c r="J239" s="129"/>
    </row>
    <row r="240" spans="1:10" ht="26.25" thickBot="1" x14ac:dyDescent="0.25">
      <c r="A240" s="322">
        <v>1</v>
      </c>
      <c r="B240" s="323" t="s">
        <v>93</v>
      </c>
      <c r="C240" s="324">
        <v>1618</v>
      </c>
      <c r="D240" s="325" t="s">
        <v>10</v>
      </c>
      <c r="E240" s="326">
        <v>498</v>
      </c>
      <c r="F240" s="327">
        <v>36592</v>
      </c>
      <c r="G240" s="328">
        <f>ROUND(F240*E240,0)</f>
        <v>18222816</v>
      </c>
      <c r="I240" s="129">
        <f>SUM(G231+G240+G235)</f>
        <v>28422240</v>
      </c>
    </row>
    <row r="241" spans="1:9" x14ac:dyDescent="0.2">
      <c r="A241" s="330"/>
      <c r="B241" s="331"/>
      <c r="C241" s="332"/>
      <c r="D241" s="330"/>
      <c r="E241" s="333"/>
      <c r="F241" s="334"/>
      <c r="G241" s="335"/>
      <c r="I241" s="129"/>
    </row>
    <row r="242" spans="1:9" x14ac:dyDescent="0.2">
      <c r="A242" s="330"/>
      <c r="B242" s="331"/>
      <c r="C242" s="332"/>
      <c r="D242" s="330"/>
      <c r="E242" s="333"/>
      <c r="F242" s="334"/>
      <c r="G242" s="335"/>
      <c r="I242" s="129"/>
    </row>
    <row r="243" spans="1:9" ht="13.5" thickBot="1" x14ac:dyDescent="0.25"/>
    <row r="244" spans="1:9" ht="18" customHeight="1" x14ac:dyDescent="0.2">
      <c r="A244" s="299" t="s">
        <v>24</v>
      </c>
      <c r="B244" s="300" t="s">
        <v>150</v>
      </c>
      <c r="C244" s="301"/>
      <c r="D244" s="301"/>
      <c r="E244" s="301"/>
      <c r="F244" s="302"/>
      <c r="G244" s="303"/>
    </row>
    <row r="245" spans="1:9" x14ac:dyDescent="0.2">
      <c r="A245" s="432" t="s">
        <v>231</v>
      </c>
      <c r="B245" s="433"/>
      <c r="C245" s="433"/>
      <c r="D245" s="433"/>
      <c r="E245" s="433"/>
      <c r="F245" s="433"/>
      <c r="G245" s="434"/>
    </row>
    <row r="246" spans="1:9" ht="25.5" x14ac:dyDescent="0.2">
      <c r="A246" s="241" t="s">
        <v>3</v>
      </c>
      <c r="B246" s="132" t="s">
        <v>4</v>
      </c>
      <c r="C246" s="209" t="s">
        <v>191</v>
      </c>
      <c r="D246" s="132" t="s">
        <v>5</v>
      </c>
      <c r="E246" s="132" t="s">
        <v>6</v>
      </c>
      <c r="F246" s="216" t="s">
        <v>7</v>
      </c>
      <c r="G246" s="242" t="s">
        <v>8</v>
      </c>
    </row>
    <row r="247" spans="1:9" ht="25.5" x14ac:dyDescent="0.2">
      <c r="A247" s="243">
        <v>1</v>
      </c>
      <c r="B247" s="150" t="s">
        <v>199</v>
      </c>
      <c r="C247" s="72">
        <v>14807</v>
      </c>
      <c r="D247" s="134" t="s">
        <v>10</v>
      </c>
      <c r="E247" s="137">
        <v>192</v>
      </c>
      <c r="F247" s="217">
        <v>38402</v>
      </c>
      <c r="G247" s="244">
        <f>ROUND(E247*F247,0)</f>
        <v>7373184</v>
      </c>
    </row>
    <row r="248" spans="1:9" ht="25.5" x14ac:dyDescent="0.2">
      <c r="A248" s="243">
        <v>2</v>
      </c>
      <c r="B248" s="150" t="s">
        <v>198</v>
      </c>
      <c r="C248" s="136">
        <v>14808</v>
      </c>
      <c r="D248" s="134" t="s">
        <v>10</v>
      </c>
      <c r="E248" s="137">
        <f>+E218</f>
        <v>6</v>
      </c>
      <c r="F248" s="217">
        <v>115368</v>
      </c>
      <c r="G248" s="244">
        <f t="shared" ref="G248:G250" si="19">ROUND(E248*F248,0)</f>
        <v>692208</v>
      </c>
    </row>
    <row r="249" spans="1:9" x14ac:dyDescent="0.2">
      <c r="A249" s="243">
        <v>3</v>
      </c>
      <c r="B249" s="210" t="s">
        <v>12</v>
      </c>
      <c r="C249" s="152">
        <v>14873</v>
      </c>
      <c r="D249" s="134" t="s">
        <v>63</v>
      </c>
      <c r="E249" s="137">
        <v>16</v>
      </c>
      <c r="F249" s="219">
        <v>91800</v>
      </c>
      <c r="G249" s="244">
        <f t="shared" si="19"/>
        <v>1468800</v>
      </c>
    </row>
    <row r="250" spans="1:9" x14ac:dyDescent="0.2">
      <c r="A250" s="243">
        <v>4</v>
      </c>
      <c r="B250" s="210" t="s">
        <v>113</v>
      </c>
      <c r="C250" s="136">
        <v>1655</v>
      </c>
      <c r="D250" s="134" t="s">
        <v>15</v>
      </c>
      <c r="E250" s="137">
        <v>32</v>
      </c>
      <c r="F250" s="217">
        <v>206788</v>
      </c>
      <c r="G250" s="244">
        <f t="shared" si="19"/>
        <v>6617216</v>
      </c>
    </row>
    <row r="251" spans="1:9" x14ac:dyDescent="0.2">
      <c r="A251" s="245"/>
      <c r="B251" s="132" t="s">
        <v>8</v>
      </c>
      <c r="C251" s="132"/>
      <c r="D251" s="132"/>
      <c r="E251" s="138"/>
      <c r="F251" s="220"/>
      <c r="G251" s="246">
        <f>SUM(G247:G250)</f>
        <v>16151408</v>
      </c>
    </row>
    <row r="252" spans="1:9" x14ac:dyDescent="0.2">
      <c r="A252" s="280"/>
      <c r="B252" s="73"/>
      <c r="C252" s="73"/>
      <c r="D252" s="73"/>
      <c r="E252" s="73"/>
      <c r="F252" s="257"/>
      <c r="G252" s="281"/>
    </row>
    <row r="253" spans="1:9" x14ac:dyDescent="0.2">
      <c r="A253" s="432" t="s">
        <v>232</v>
      </c>
      <c r="B253" s="433"/>
      <c r="C253" s="433"/>
      <c r="D253" s="433"/>
      <c r="E253" s="433"/>
      <c r="F253" s="433"/>
      <c r="G253" s="434"/>
    </row>
    <row r="254" spans="1:9" ht="25.5" x14ac:dyDescent="0.2">
      <c r="A254" s="336" t="s">
        <v>3</v>
      </c>
      <c r="B254" s="156" t="s">
        <v>4</v>
      </c>
      <c r="C254" s="209" t="s">
        <v>191</v>
      </c>
      <c r="D254" s="156" t="s">
        <v>5</v>
      </c>
      <c r="E254" s="156" t="s">
        <v>6</v>
      </c>
      <c r="F254" s="233" t="s">
        <v>7</v>
      </c>
      <c r="G254" s="337" t="s">
        <v>8</v>
      </c>
    </row>
    <row r="255" spans="1:9" x14ac:dyDescent="0.2">
      <c r="A255" s="338">
        <v>1</v>
      </c>
      <c r="B255" s="213" t="s">
        <v>43</v>
      </c>
      <c r="C255" s="158">
        <v>14834</v>
      </c>
      <c r="D255" s="157" t="s">
        <v>10</v>
      </c>
      <c r="E255" s="159">
        <v>270</v>
      </c>
      <c r="F255" s="217">
        <v>3112</v>
      </c>
      <c r="G255" s="339">
        <f>ROUND(E255*F255,0)</f>
        <v>840240</v>
      </c>
    </row>
    <row r="256" spans="1:9" x14ac:dyDescent="0.2">
      <c r="A256" s="338">
        <v>2</v>
      </c>
      <c r="B256" s="73" t="s">
        <v>153</v>
      </c>
      <c r="C256" s="158">
        <v>1605</v>
      </c>
      <c r="D256" s="157" t="s">
        <v>10</v>
      </c>
      <c r="E256" s="159">
        <v>120</v>
      </c>
      <c r="F256" s="234">
        <v>14618</v>
      </c>
      <c r="G256" s="339">
        <f t="shared" ref="G256:G258" si="20">ROUND(E256*F256,0)</f>
        <v>1754160</v>
      </c>
    </row>
    <row r="257" spans="1:9" x14ac:dyDescent="0.2">
      <c r="A257" s="338">
        <v>3</v>
      </c>
      <c r="B257" s="73" t="s">
        <v>233</v>
      </c>
      <c r="C257" s="158">
        <v>7327</v>
      </c>
      <c r="D257" s="157" t="s">
        <v>19</v>
      </c>
      <c r="E257" s="159">
        <v>32</v>
      </c>
      <c r="F257" s="217">
        <v>18732</v>
      </c>
      <c r="G257" s="339">
        <f t="shared" si="20"/>
        <v>599424</v>
      </c>
    </row>
    <row r="258" spans="1:9" x14ac:dyDescent="0.2">
      <c r="A258" s="338">
        <v>4</v>
      </c>
      <c r="B258" s="213" t="s">
        <v>107</v>
      </c>
      <c r="C258" s="158">
        <v>325</v>
      </c>
      <c r="D258" s="157" t="s">
        <v>19</v>
      </c>
      <c r="E258" s="159">
        <v>64</v>
      </c>
      <c r="F258" s="235">
        <v>3118</v>
      </c>
      <c r="G258" s="339">
        <f t="shared" si="20"/>
        <v>199552</v>
      </c>
    </row>
    <row r="259" spans="1:9" x14ac:dyDescent="0.2">
      <c r="A259" s="340"/>
      <c r="B259" s="156" t="s">
        <v>8</v>
      </c>
      <c r="C259" s="156"/>
      <c r="D259" s="156"/>
      <c r="E259" s="160"/>
      <c r="F259" s="233"/>
      <c r="G259" s="246">
        <f>SUM(G255:G258)</f>
        <v>3393376</v>
      </c>
      <c r="I259" s="112">
        <f>G251+G259</f>
        <v>19544784</v>
      </c>
    </row>
    <row r="260" spans="1:9" x14ac:dyDescent="0.2">
      <c r="A260" s="280"/>
      <c r="B260" s="73"/>
      <c r="C260" s="73"/>
      <c r="D260" s="73"/>
      <c r="E260" s="73"/>
      <c r="F260" s="257"/>
      <c r="G260" s="281"/>
    </row>
    <row r="261" spans="1:9" ht="15" x14ac:dyDescent="0.25">
      <c r="A261" s="440" t="s">
        <v>158</v>
      </c>
      <c r="B261" s="441"/>
      <c r="C261" s="441"/>
      <c r="D261" s="441"/>
      <c r="E261" s="441"/>
      <c r="F261" s="441"/>
      <c r="G261" s="442"/>
    </row>
    <row r="262" spans="1:9" ht="26.25" x14ac:dyDescent="0.25">
      <c r="A262" s="341" t="s">
        <v>3</v>
      </c>
      <c r="B262" s="186" t="s">
        <v>4</v>
      </c>
      <c r="C262" s="209" t="s">
        <v>191</v>
      </c>
      <c r="D262" s="187" t="s">
        <v>5</v>
      </c>
      <c r="E262" s="186" t="s">
        <v>6</v>
      </c>
      <c r="F262" s="236" t="s">
        <v>7</v>
      </c>
      <c r="G262" s="342" t="s">
        <v>8</v>
      </c>
    </row>
    <row r="263" spans="1:9" ht="30.75" thickBot="1" x14ac:dyDescent="0.3">
      <c r="A263" s="343">
        <v>1</v>
      </c>
      <c r="B263" s="344" t="s">
        <v>234</v>
      </c>
      <c r="C263" s="345">
        <v>1706</v>
      </c>
      <c r="D263" s="345" t="s">
        <v>10</v>
      </c>
      <c r="E263" s="346">
        <v>168</v>
      </c>
      <c r="F263" s="347">
        <v>273112</v>
      </c>
      <c r="G263" s="348">
        <f>ROUND(E263*F263,0)</f>
        <v>45882816</v>
      </c>
      <c r="I263" s="198">
        <f>G263</f>
        <v>45882816</v>
      </c>
    </row>
    <row r="266" spans="1:9" ht="13.5" thickBot="1" x14ac:dyDescent="0.25"/>
    <row r="267" spans="1:9" ht="18" customHeight="1" x14ac:dyDescent="0.2">
      <c r="A267" s="299" t="s">
        <v>24</v>
      </c>
      <c r="B267" s="300" t="s">
        <v>161</v>
      </c>
      <c r="C267" s="301"/>
      <c r="D267" s="301"/>
      <c r="E267" s="301"/>
      <c r="F267" s="302"/>
      <c r="G267" s="303"/>
    </row>
    <row r="268" spans="1:9" x14ac:dyDescent="0.2">
      <c r="A268" s="432" t="s">
        <v>235</v>
      </c>
      <c r="B268" s="433"/>
      <c r="C268" s="433"/>
      <c r="D268" s="433"/>
      <c r="E268" s="433"/>
      <c r="F268" s="433"/>
      <c r="G268" s="434"/>
    </row>
    <row r="269" spans="1:9" ht="25.5" x14ac:dyDescent="0.2">
      <c r="A269" s="241" t="s">
        <v>3</v>
      </c>
      <c r="B269" s="132" t="s">
        <v>4</v>
      </c>
      <c r="C269" s="209" t="s">
        <v>191</v>
      </c>
      <c r="D269" s="132" t="s">
        <v>5</v>
      </c>
      <c r="E269" s="132" t="s">
        <v>6</v>
      </c>
      <c r="F269" s="216" t="s">
        <v>7</v>
      </c>
      <c r="G269" s="242" t="s">
        <v>8</v>
      </c>
    </row>
    <row r="270" spans="1:9" ht="25.5" x14ac:dyDescent="0.2">
      <c r="A270" s="243">
        <v>1</v>
      </c>
      <c r="B270" s="150" t="s">
        <v>199</v>
      </c>
      <c r="C270" s="72">
        <v>14807</v>
      </c>
      <c r="D270" s="134" t="s">
        <v>10</v>
      </c>
      <c r="E270" s="137">
        <v>78</v>
      </c>
      <c r="F270" s="217">
        <v>38402</v>
      </c>
      <c r="G270" s="244">
        <f>ROUND(E270*F270,0)</f>
        <v>2995356</v>
      </c>
    </row>
    <row r="271" spans="1:9" ht="25.5" x14ac:dyDescent="0.2">
      <c r="A271" s="243">
        <v>2</v>
      </c>
      <c r="B271" s="150" t="s">
        <v>198</v>
      </c>
      <c r="C271" s="136">
        <v>14808</v>
      </c>
      <c r="D271" s="134" t="s">
        <v>10</v>
      </c>
      <c r="E271" s="137">
        <v>90</v>
      </c>
      <c r="F271" s="217">
        <v>115368</v>
      </c>
      <c r="G271" s="244">
        <f t="shared" ref="G271:G273" si="21">ROUND(E271*F271,0)</f>
        <v>10383120</v>
      </c>
    </row>
    <row r="272" spans="1:9" x14ac:dyDescent="0.2">
      <c r="A272" s="243">
        <v>3</v>
      </c>
      <c r="B272" s="210" t="s">
        <v>12</v>
      </c>
      <c r="C272" s="152">
        <v>14873</v>
      </c>
      <c r="D272" s="134" t="s">
        <v>63</v>
      </c>
      <c r="E272" s="137">
        <v>16</v>
      </c>
      <c r="F272" s="219">
        <v>91800</v>
      </c>
      <c r="G272" s="244">
        <f t="shared" si="21"/>
        <v>1468800</v>
      </c>
    </row>
    <row r="273" spans="1:9" x14ac:dyDescent="0.2">
      <c r="A273" s="243">
        <v>4</v>
      </c>
      <c r="B273" s="210" t="s">
        <v>113</v>
      </c>
      <c r="C273" s="136">
        <v>1655</v>
      </c>
      <c r="D273" s="134" t="s">
        <v>15</v>
      </c>
      <c r="E273" s="137">
        <v>15</v>
      </c>
      <c r="F273" s="217">
        <v>206788</v>
      </c>
      <c r="G273" s="244">
        <f t="shared" si="21"/>
        <v>3101820</v>
      </c>
    </row>
    <row r="274" spans="1:9" x14ac:dyDescent="0.2">
      <c r="A274" s="245"/>
      <c r="B274" s="132" t="s">
        <v>8</v>
      </c>
      <c r="C274" s="132"/>
      <c r="D274" s="132"/>
      <c r="E274" s="138"/>
      <c r="F274" s="220"/>
      <c r="G274" s="246">
        <f>SUM(G270:G273)</f>
        <v>17949096</v>
      </c>
    </row>
    <row r="275" spans="1:9" x14ac:dyDescent="0.2">
      <c r="A275" s="280"/>
      <c r="B275" s="73"/>
      <c r="C275" s="73"/>
      <c r="D275" s="73"/>
      <c r="E275" s="73"/>
      <c r="F275" s="257"/>
      <c r="G275" s="281"/>
    </row>
    <row r="276" spans="1:9" x14ac:dyDescent="0.2">
      <c r="A276" s="432" t="s">
        <v>236</v>
      </c>
      <c r="B276" s="433"/>
      <c r="C276" s="433"/>
      <c r="D276" s="433"/>
      <c r="E276" s="433"/>
      <c r="F276" s="433"/>
      <c r="G276" s="434"/>
    </row>
    <row r="277" spans="1:9" ht="25.5" x14ac:dyDescent="0.2">
      <c r="A277" s="241" t="s">
        <v>3</v>
      </c>
      <c r="B277" s="132" t="s">
        <v>4</v>
      </c>
      <c r="C277" s="209" t="s">
        <v>191</v>
      </c>
      <c r="D277" s="132" t="s">
        <v>5</v>
      </c>
      <c r="E277" s="132" t="s">
        <v>6</v>
      </c>
      <c r="F277" s="216" t="s">
        <v>7</v>
      </c>
      <c r="G277" s="242" t="s">
        <v>8</v>
      </c>
    </row>
    <row r="278" spans="1:9" x14ac:dyDescent="0.2">
      <c r="A278" s="243">
        <v>1</v>
      </c>
      <c r="B278" s="213" t="s">
        <v>43</v>
      </c>
      <c r="C278" s="158">
        <v>14834</v>
      </c>
      <c r="D278" s="134" t="s">
        <v>10</v>
      </c>
      <c r="E278" s="137">
        <v>360</v>
      </c>
      <c r="F278" s="217">
        <v>3112</v>
      </c>
      <c r="G278" s="249">
        <f>ROUND(E278*F278,0)</f>
        <v>1120320</v>
      </c>
    </row>
    <row r="279" spans="1:9" ht="25.5" x14ac:dyDescent="0.2">
      <c r="A279" s="243">
        <v>2</v>
      </c>
      <c r="B279" s="210" t="s">
        <v>93</v>
      </c>
      <c r="C279" s="136">
        <v>1618</v>
      </c>
      <c r="D279" s="134" t="s">
        <v>10</v>
      </c>
      <c r="E279" s="137">
        <v>120</v>
      </c>
      <c r="F279" s="219">
        <v>36592</v>
      </c>
      <c r="G279" s="249">
        <f t="shared" ref="G279:G282" si="22">ROUND(E279*F279,0)</f>
        <v>4391040</v>
      </c>
    </row>
    <row r="280" spans="1:9" x14ac:dyDescent="0.2">
      <c r="A280" s="243">
        <v>3</v>
      </c>
      <c r="B280" s="297" t="s">
        <v>99</v>
      </c>
      <c r="C280" s="136">
        <v>7328</v>
      </c>
      <c r="D280" s="134" t="s">
        <v>19</v>
      </c>
      <c r="E280" s="137">
        <v>52</v>
      </c>
      <c r="F280" s="217">
        <v>26701</v>
      </c>
      <c r="G280" s="249">
        <f t="shared" si="22"/>
        <v>1388452</v>
      </c>
    </row>
    <row r="281" spans="1:9" x14ac:dyDescent="0.2">
      <c r="A281" s="243">
        <v>4</v>
      </c>
      <c r="B281" s="297" t="s">
        <v>164</v>
      </c>
      <c r="C281" s="136">
        <v>325</v>
      </c>
      <c r="D281" s="134" t="s">
        <v>19</v>
      </c>
      <c r="E281" s="137">
        <v>104</v>
      </c>
      <c r="F281" s="219">
        <v>3118</v>
      </c>
      <c r="G281" s="249">
        <f t="shared" si="22"/>
        <v>324272</v>
      </c>
    </row>
    <row r="282" spans="1:9" x14ac:dyDescent="0.2">
      <c r="A282" s="243">
        <v>5</v>
      </c>
      <c r="B282" s="297" t="s">
        <v>165</v>
      </c>
      <c r="C282" s="136">
        <v>1342</v>
      </c>
      <c r="D282" s="134" t="s">
        <v>19</v>
      </c>
      <c r="E282" s="137">
        <v>1</v>
      </c>
      <c r="F282" s="219">
        <v>30119</v>
      </c>
      <c r="G282" s="249">
        <f t="shared" si="22"/>
        <v>30119</v>
      </c>
    </row>
    <row r="283" spans="1:9" ht="13.5" thickBot="1" x14ac:dyDescent="0.25">
      <c r="A283" s="250"/>
      <c r="B283" s="251" t="s">
        <v>8</v>
      </c>
      <c r="C283" s="251"/>
      <c r="D283" s="251"/>
      <c r="E283" s="252"/>
      <c r="F283" s="253"/>
      <c r="G283" s="254">
        <f>SUM(G278:G282)</f>
        <v>7254203</v>
      </c>
      <c r="I283" s="112">
        <f>G274+G283</f>
        <v>25203299</v>
      </c>
    </row>
    <row r="285" spans="1:9" ht="13.5" thickBot="1" x14ac:dyDescent="0.25"/>
    <row r="286" spans="1:9" x14ac:dyDescent="0.2">
      <c r="A286" s="268"/>
      <c r="B286" s="300" t="s">
        <v>167</v>
      </c>
      <c r="C286" s="318"/>
      <c r="D286" s="318"/>
      <c r="E286" s="318"/>
      <c r="F286" s="319"/>
      <c r="G286" s="320"/>
    </row>
    <row r="287" spans="1:9" x14ac:dyDescent="0.2">
      <c r="A287" s="432" t="s">
        <v>237</v>
      </c>
      <c r="B287" s="433"/>
      <c r="C287" s="433"/>
      <c r="D287" s="433"/>
      <c r="E287" s="433"/>
      <c r="F287" s="433"/>
      <c r="G287" s="434"/>
    </row>
    <row r="288" spans="1:9" ht="25.5" x14ac:dyDescent="0.2">
      <c r="A288" s="241" t="s">
        <v>3</v>
      </c>
      <c r="B288" s="132" t="s">
        <v>4</v>
      </c>
      <c r="C288" s="209" t="s">
        <v>191</v>
      </c>
      <c r="D288" s="132" t="s">
        <v>5</v>
      </c>
      <c r="E288" s="132" t="s">
        <v>6</v>
      </c>
      <c r="F288" s="216" t="s">
        <v>7</v>
      </c>
      <c r="G288" s="242" t="s">
        <v>8</v>
      </c>
    </row>
    <row r="289" spans="1:9" ht="25.5" x14ac:dyDescent="0.2">
      <c r="A289" s="243">
        <v>1</v>
      </c>
      <c r="B289" s="150" t="s">
        <v>199</v>
      </c>
      <c r="C289" s="72">
        <v>14807</v>
      </c>
      <c r="D289" s="134" t="s">
        <v>10</v>
      </c>
      <c r="E289" s="137">
        <v>48</v>
      </c>
      <c r="F289" s="217">
        <v>38402</v>
      </c>
      <c r="G289" s="244">
        <f>ROUND(E289*F289,0)</f>
        <v>1843296</v>
      </c>
    </row>
    <row r="290" spans="1:9" ht="25.5" x14ac:dyDescent="0.2">
      <c r="A290" s="243">
        <v>2</v>
      </c>
      <c r="B290" s="150" t="s">
        <v>198</v>
      </c>
      <c r="C290" s="136">
        <v>14808</v>
      </c>
      <c r="D290" s="134" t="s">
        <v>10</v>
      </c>
      <c r="E290" s="137">
        <v>78</v>
      </c>
      <c r="F290" s="217">
        <v>115368</v>
      </c>
      <c r="G290" s="244">
        <f t="shared" ref="G290:G293" si="23">ROUND(E290*F290,0)</f>
        <v>8998704</v>
      </c>
    </row>
    <row r="291" spans="1:9" ht="25.5" x14ac:dyDescent="0.2">
      <c r="A291" s="243">
        <v>3</v>
      </c>
      <c r="B291" s="150" t="s">
        <v>238</v>
      </c>
      <c r="C291" s="136">
        <v>6738</v>
      </c>
      <c r="D291" s="134" t="s">
        <v>10</v>
      </c>
      <c r="E291" s="137">
        <v>24</v>
      </c>
      <c r="F291" s="232">
        <v>356057</v>
      </c>
      <c r="G291" s="244">
        <f t="shared" si="23"/>
        <v>8545368</v>
      </c>
    </row>
    <row r="292" spans="1:9" x14ac:dyDescent="0.2">
      <c r="A292" s="243">
        <v>4</v>
      </c>
      <c r="B292" s="135" t="s">
        <v>12</v>
      </c>
      <c r="C292" s="152">
        <v>14873</v>
      </c>
      <c r="D292" s="134" t="s">
        <v>63</v>
      </c>
      <c r="E292" s="137">
        <v>4</v>
      </c>
      <c r="F292" s="219">
        <v>91800</v>
      </c>
      <c r="G292" s="244">
        <f t="shared" si="23"/>
        <v>367200</v>
      </c>
    </row>
    <row r="293" spans="1:9" x14ac:dyDescent="0.2">
      <c r="A293" s="243">
        <v>5</v>
      </c>
      <c r="B293" s="135" t="s">
        <v>113</v>
      </c>
      <c r="C293" s="136">
        <v>1655</v>
      </c>
      <c r="D293" s="134" t="s">
        <v>15</v>
      </c>
      <c r="E293" s="137">
        <v>16</v>
      </c>
      <c r="F293" s="217">
        <v>206788</v>
      </c>
      <c r="G293" s="244">
        <f t="shared" si="23"/>
        <v>3308608</v>
      </c>
    </row>
    <row r="294" spans="1:9" x14ac:dyDescent="0.2">
      <c r="A294" s="245"/>
      <c r="B294" s="132" t="s">
        <v>8</v>
      </c>
      <c r="C294" s="132"/>
      <c r="D294" s="132"/>
      <c r="E294" s="138"/>
      <c r="F294" s="220"/>
      <c r="G294" s="246">
        <f>SUM(G289:G293)</f>
        <v>23063176</v>
      </c>
    </row>
    <row r="295" spans="1:9" x14ac:dyDescent="0.2">
      <c r="A295" s="280"/>
      <c r="B295" s="73"/>
      <c r="C295" s="73"/>
      <c r="D295" s="73"/>
      <c r="E295" s="73"/>
      <c r="F295" s="257"/>
      <c r="G295" s="281"/>
    </row>
    <row r="296" spans="1:9" x14ac:dyDescent="0.2">
      <c r="A296" s="432" t="s">
        <v>239</v>
      </c>
      <c r="B296" s="433"/>
      <c r="C296" s="433"/>
      <c r="D296" s="433"/>
      <c r="E296" s="433"/>
      <c r="F296" s="433"/>
      <c r="G296" s="434"/>
    </row>
    <row r="297" spans="1:9" ht="25.5" x14ac:dyDescent="0.2">
      <c r="A297" s="241" t="s">
        <v>3</v>
      </c>
      <c r="B297" s="132" t="s">
        <v>4</v>
      </c>
      <c r="C297" s="209" t="s">
        <v>191</v>
      </c>
      <c r="D297" s="132" t="s">
        <v>5</v>
      </c>
      <c r="E297" s="132" t="s">
        <v>6</v>
      </c>
      <c r="F297" s="216" t="s">
        <v>7</v>
      </c>
      <c r="G297" s="242" t="s">
        <v>8</v>
      </c>
    </row>
    <row r="298" spans="1:9" ht="25.5" x14ac:dyDescent="0.2">
      <c r="A298" s="243">
        <v>1</v>
      </c>
      <c r="B298" s="150" t="s">
        <v>199</v>
      </c>
      <c r="C298" s="72">
        <v>14807</v>
      </c>
      <c r="D298" s="134" t="s">
        <v>10</v>
      </c>
      <c r="E298" s="137">
        <v>24</v>
      </c>
      <c r="F298" s="217">
        <v>38402</v>
      </c>
      <c r="G298" s="244">
        <f>ROUND(E298*F298,0)</f>
        <v>921648</v>
      </c>
    </row>
    <row r="299" spans="1:9" ht="25.5" x14ac:dyDescent="0.2">
      <c r="A299" s="243">
        <v>2</v>
      </c>
      <c r="B299" s="150" t="s">
        <v>198</v>
      </c>
      <c r="C299" s="136">
        <v>14808</v>
      </c>
      <c r="D299" s="134" t="s">
        <v>10</v>
      </c>
      <c r="E299" s="137">
        <v>36</v>
      </c>
      <c r="F299" s="217">
        <v>115368</v>
      </c>
      <c r="G299" s="244">
        <f t="shared" ref="G299:G301" si="24">ROUND(E299*F299,0)</f>
        <v>4153248</v>
      </c>
    </row>
    <row r="300" spans="1:9" x14ac:dyDescent="0.2">
      <c r="A300" s="243">
        <v>3</v>
      </c>
      <c r="B300" s="210" t="s">
        <v>12</v>
      </c>
      <c r="C300" s="152">
        <v>14873</v>
      </c>
      <c r="D300" s="134" t="s">
        <v>13</v>
      </c>
      <c r="E300" s="137">
        <v>3</v>
      </c>
      <c r="F300" s="219">
        <v>91800</v>
      </c>
      <c r="G300" s="244">
        <f t="shared" si="24"/>
        <v>275400</v>
      </c>
      <c r="I300" s="400"/>
    </row>
    <row r="301" spans="1:9" x14ac:dyDescent="0.2">
      <c r="A301" s="243">
        <v>4</v>
      </c>
      <c r="B301" s="210" t="s">
        <v>113</v>
      </c>
      <c r="C301" s="136">
        <v>1655</v>
      </c>
      <c r="D301" s="134" t="s">
        <v>15</v>
      </c>
      <c r="E301" s="137">
        <v>6</v>
      </c>
      <c r="F301" s="217">
        <v>206788</v>
      </c>
      <c r="G301" s="244">
        <f t="shared" si="24"/>
        <v>1240728</v>
      </c>
    </row>
    <row r="302" spans="1:9" x14ac:dyDescent="0.2">
      <c r="A302" s="245"/>
      <c r="B302" s="132" t="s">
        <v>8</v>
      </c>
      <c r="C302" s="132"/>
      <c r="D302" s="132"/>
      <c r="E302" s="138"/>
      <c r="F302" s="220"/>
      <c r="G302" s="246">
        <f>SUM(G298:G301)</f>
        <v>6591024</v>
      </c>
    </row>
    <row r="303" spans="1:9" x14ac:dyDescent="0.2">
      <c r="A303" s="280"/>
      <c r="B303" s="73"/>
      <c r="C303" s="73"/>
      <c r="D303" s="73"/>
      <c r="E303" s="73"/>
      <c r="F303" s="257"/>
      <c r="G303" s="281"/>
    </row>
    <row r="304" spans="1:9" x14ac:dyDescent="0.2">
      <c r="A304" s="432" t="s">
        <v>240</v>
      </c>
      <c r="B304" s="433"/>
      <c r="C304" s="433"/>
      <c r="D304" s="433"/>
      <c r="E304" s="433"/>
      <c r="F304" s="433"/>
      <c r="G304" s="434"/>
    </row>
    <row r="305" spans="1:9" ht="25.5" x14ac:dyDescent="0.2">
      <c r="A305" s="241" t="s">
        <v>3</v>
      </c>
      <c r="B305" s="132" t="s">
        <v>4</v>
      </c>
      <c r="C305" s="209" t="s">
        <v>191</v>
      </c>
      <c r="D305" s="132" t="s">
        <v>5</v>
      </c>
      <c r="E305" s="132" t="s">
        <v>6</v>
      </c>
      <c r="F305" s="216" t="s">
        <v>7</v>
      </c>
      <c r="G305" s="242" t="s">
        <v>8</v>
      </c>
    </row>
    <row r="306" spans="1:9" x14ac:dyDescent="0.2">
      <c r="A306" s="243">
        <v>1</v>
      </c>
      <c r="B306" s="213" t="s">
        <v>43</v>
      </c>
      <c r="C306" s="158">
        <v>14834</v>
      </c>
      <c r="D306" s="134" t="s">
        <v>10</v>
      </c>
      <c r="E306" s="137">
        <v>90</v>
      </c>
      <c r="F306" s="217">
        <v>3112</v>
      </c>
      <c r="G306" s="244">
        <f t="shared" ref="G306:G309" si="25">ROUND(E306*F306,0)</f>
        <v>280080</v>
      </c>
    </row>
    <row r="307" spans="1:9" ht="25.5" x14ac:dyDescent="0.2">
      <c r="A307" s="243">
        <v>2</v>
      </c>
      <c r="B307" s="210" t="s">
        <v>93</v>
      </c>
      <c r="C307" s="136">
        <v>1618</v>
      </c>
      <c r="D307" s="134" t="s">
        <v>10</v>
      </c>
      <c r="E307" s="137">
        <v>36</v>
      </c>
      <c r="F307" s="219">
        <v>36592</v>
      </c>
      <c r="G307" s="244">
        <f t="shared" si="25"/>
        <v>1317312</v>
      </c>
    </row>
    <row r="308" spans="1:9" x14ac:dyDescent="0.2">
      <c r="A308" s="243">
        <v>3</v>
      </c>
      <c r="B308" s="210" t="s">
        <v>99</v>
      </c>
      <c r="C308" s="136">
        <v>7328</v>
      </c>
      <c r="D308" s="134" t="s">
        <v>19</v>
      </c>
      <c r="E308" s="137">
        <v>6</v>
      </c>
      <c r="F308" s="217">
        <v>26701</v>
      </c>
      <c r="G308" s="244">
        <f t="shared" si="25"/>
        <v>160206</v>
      </c>
    </row>
    <row r="309" spans="1:9" x14ac:dyDescent="0.2">
      <c r="A309" s="243">
        <v>4</v>
      </c>
      <c r="B309" s="210" t="s">
        <v>107</v>
      </c>
      <c r="C309" s="136">
        <v>325</v>
      </c>
      <c r="D309" s="134" t="s">
        <v>19</v>
      </c>
      <c r="E309" s="137">
        <v>20</v>
      </c>
      <c r="F309" s="219">
        <v>3118</v>
      </c>
      <c r="G309" s="244">
        <f t="shared" si="25"/>
        <v>62360</v>
      </c>
    </row>
    <row r="310" spans="1:9" ht="13.5" thickBot="1" x14ac:dyDescent="0.25">
      <c r="A310" s="250"/>
      <c r="B310" s="251" t="s">
        <v>8</v>
      </c>
      <c r="C310" s="251"/>
      <c r="D310" s="251"/>
      <c r="E310" s="252"/>
      <c r="F310" s="253"/>
      <c r="G310" s="254">
        <f>SUM(G306:G309)</f>
        <v>1819958</v>
      </c>
      <c r="I310" s="112">
        <f>G294+G302+G310</f>
        <v>31474158</v>
      </c>
    </row>
    <row r="312" spans="1:9" ht="13.5" thickBot="1" x14ac:dyDescent="0.25"/>
    <row r="313" spans="1:9" x14ac:dyDescent="0.2">
      <c r="A313" s="268"/>
      <c r="B313" s="300" t="s">
        <v>173</v>
      </c>
      <c r="C313" s="318"/>
      <c r="D313" s="318"/>
      <c r="E313" s="318"/>
      <c r="F313" s="319"/>
      <c r="G313" s="320"/>
    </row>
    <row r="314" spans="1:9" ht="23.25" customHeight="1" x14ac:dyDescent="0.2">
      <c r="A314" s="280"/>
      <c r="B314" s="433" t="s">
        <v>241</v>
      </c>
      <c r="C314" s="433"/>
      <c r="D314" s="433"/>
      <c r="E314" s="433"/>
      <c r="F314" s="433"/>
      <c r="G314" s="434"/>
    </row>
    <row r="315" spans="1:9" ht="25.5" x14ac:dyDescent="0.2">
      <c r="A315" s="241" t="s">
        <v>3</v>
      </c>
      <c r="B315" s="132" t="s">
        <v>4</v>
      </c>
      <c r="C315" s="209" t="s">
        <v>191</v>
      </c>
      <c r="D315" s="132" t="s">
        <v>5</v>
      </c>
      <c r="E315" s="132" t="s">
        <v>6</v>
      </c>
      <c r="F315" s="216" t="s">
        <v>7</v>
      </c>
      <c r="G315" s="242" t="s">
        <v>8</v>
      </c>
    </row>
    <row r="316" spans="1:9" ht="25.5" x14ac:dyDescent="0.2">
      <c r="A316" s="349">
        <v>1</v>
      </c>
      <c r="B316" s="150" t="s">
        <v>198</v>
      </c>
      <c r="C316" s="170">
        <f>C299</f>
        <v>14808</v>
      </c>
      <c r="D316" s="126" t="s">
        <v>10</v>
      </c>
      <c r="E316" s="126">
        <v>408</v>
      </c>
      <c r="F316" s="237">
        <f>F299</f>
        <v>115368</v>
      </c>
      <c r="G316" s="244">
        <f t="shared" ref="G316" si="26">ROUND(E316*F316,0)</f>
        <v>47070144</v>
      </c>
      <c r="I316" s="131"/>
    </row>
    <row r="317" spans="1:9" x14ac:dyDescent="0.2">
      <c r="A317" s="280"/>
      <c r="B317" s="73"/>
      <c r="C317" s="73"/>
      <c r="D317" s="73"/>
      <c r="E317" s="73"/>
      <c r="F317" s="257"/>
      <c r="G317" s="281"/>
    </row>
    <row r="318" spans="1:9" x14ac:dyDescent="0.2">
      <c r="A318" s="280"/>
      <c r="B318" s="433" t="s">
        <v>242</v>
      </c>
      <c r="C318" s="433"/>
      <c r="D318" s="433"/>
      <c r="E318" s="433"/>
      <c r="F318" s="433"/>
      <c r="G318" s="434"/>
    </row>
    <row r="319" spans="1:9" ht="25.5" x14ac:dyDescent="0.2">
      <c r="A319" s="241" t="s">
        <v>3</v>
      </c>
      <c r="B319" s="132" t="s">
        <v>4</v>
      </c>
      <c r="C319" s="209" t="s">
        <v>191</v>
      </c>
      <c r="D319" s="132" t="s">
        <v>5</v>
      </c>
      <c r="E319" s="132" t="s">
        <v>6</v>
      </c>
      <c r="F319" s="216" t="s">
        <v>7</v>
      </c>
      <c r="G319" s="242" t="s">
        <v>8</v>
      </c>
    </row>
    <row r="320" spans="1:9" ht="25.5" x14ac:dyDescent="0.2">
      <c r="A320" s="349">
        <v>1</v>
      </c>
      <c r="B320" s="210" t="s">
        <v>93</v>
      </c>
      <c r="C320" s="170">
        <v>1618</v>
      </c>
      <c r="D320" s="32" t="s">
        <v>10</v>
      </c>
      <c r="E320" s="177">
        <v>600</v>
      </c>
      <c r="F320" s="219">
        <v>36592</v>
      </c>
      <c r="G320" s="244">
        <f t="shared" ref="G320:G324" si="27">ROUND(E320*F320,0)</f>
        <v>21955200</v>
      </c>
      <c r="I320" s="81" t="s">
        <v>24</v>
      </c>
    </row>
    <row r="321" spans="1:9" x14ac:dyDescent="0.2">
      <c r="A321" s="350">
        <v>2</v>
      </c>
      <c r="B321" s="73" t="s">
        <v>65</v>
      </c>
      <c r="C321" s="73">
        <v>7328</v>
      </c>
      <c r="D321" s="56" t="s">
        <v>15</v>
      </c>
      <c r="E321" s="172">
        <v>15</v>
      </c>
      <c r="F321" s="217">
        <v>26701</v>
      </c>
      <c r="G321" s="244">
        <f t="shared" si="27"/>
        <v>400515</v>
      </c>
    </row>
    <row r="322" spans="1:9" x14ac:dyDescent="0.2">
      <c r="A322" s="350">
        <v>3</v>
      </c>
      <c r="B322" s="210" t="s">
        <v>107</v>
      </c>
      <c r="C322" s="73">
        <v>325</v>
      </c>
      <c r="D322" s="56" t="s">
        <v>15</v>
      </c>
      <c r="E322" s="172">
        <v>30</v>
      </c>
      <c r="F322" s="238">
        <f>F309</f>
        <v>3118</v>
      </c>
      <c r="G322" s="244">
        <f t="shared" si="27"/>
        <v>93540</v>
      </c>
    </row>
    <row r="323" spans="1:9" x14ac:dyDescent="0.2">
      <c r="A323" s="350">
        <v>4</v>
      </c>
      <c r="B323" s="73" t="s">
        <v>178</v>
      </c>
      <c r="C323" s="73">
        <v>14834</v>
      </c>
      <c r="D323" s="56" t="s">
        <v>10</v>
      </c>
      <c r="E323" s="172">
        <v>90</v>
      </c>
      <c r="F323" s="217">
        <v>3112</v>
      </c>
      <c r="G323" s="244">
        <f t="shared" si="27"/>
        <v>280080</v>
      </c>
    </row>
    <row r="324" spans="1:9" x14ac:dyDescent="0.2">
      <c r="A324" s="126">
        <v>5</v>
      </c>
      <c r="B324" s="389" t="s">
        <v>182</v>
      </c>
      <c r="C324" s="157">
        <v>1605</v>
      </c>
      <c r="D324" s="157" t="s">
        <v>10</v>
      </c>
      <c r="E324" s="157">
        <v>354</v>
      </c>
      <c r="F324" s="86">
        <v>14618</v>
      </c>
      <c r="G324" s="244">
        <f t="shared" si="27"/>
        <v>5174772</v>
      </c>
    </row>
    <row r="325" spans="1:9" ht="13.5" thickBot="1" x14ac:dyDescent="0.25">
      <c r="A325" s="262"/>
      <c r="B325" s="251" t="s">
        <v>8</v>
      </c>
      <c r="C325" s="251"/>
      <c r="D325" s="251"/>
      <c r="E325" s="252"/>
      <c r="F325" s="253"/>
      <c r="G325" s="254">
        <f>SUM(G320:G324)</f>
        <v>27904107</v>
      </c>
      <c r="I325" s="131">
        <f>G316+G325</f>
        <v>74974251</v>
      </c>
    </row>
    <row r="327" spans="1:9" ht="13.5" thickBot="1" x14ac:dyDescent="0.25"/>
    <row r="328" spans="1:9" x14ac:dyDescent="0.2">
      <c r="A328" s="268"/>
      <c r="B328" s="300" t="s">
        <v>243</v>
      </c>
      <c r="C328" s="318"/>
      <c r="D328" s="318"/>
      <c r="E328" s="318"/>
      <c r="F328" s="319"/>
      <c r="G328" s="320"/>
    </row>
    <row r="329" spans="1:9" ht="30" customHeight="1" x14ac:dyDescent="0.2">
      <c r="A329" s="280"/>
      <c r="B329" s="430" t="s">
        <v>244</v>
      </c>
      <c r="C329" s="430"/>
      <c r="D329" s="430"/>
      <c r="E329" s="430"/>
      <c r="F329" s="430"/>
      <c r="G329" s="431"/>
    </row>
    <row r="330" spans="1:9" ht="25.5" x14ac:dyDescent="0.2">
      <c r="A330" s="241" t="s">
        <v>3</v>
      </c>
      <c r="B330" s="132" t="s">
        <v>4</v>
      </c>
      <c r="C330" s="209" t="s">
        <v>191</v>
      </c>
      <c r="D330" s="132" t="s">
        <v>5</v>
      </c>
      <c r="E330" s="132" t="s">
        <v>6</v>
      </c>
      <c r="F330" s="216" t="s">
        <v>7</v>
      </c>
      <c r="G330" s="242" t="s">
        <v>8</v>
      </c>
    </row>
    <row r="331" spans="1:9" x14ac:dyDescent="0.2">
      <c r="A331" s="351">
        <v>1</v>
      </c>
      <c r="B331" s="213" t="s">
        <v>92</v>
      </c>
      <c r="C331" s="83">
        <v>14834</v>
      </c>
      <c r="D331" s="83" t="s">
        <v>10</v>
      </c>
      <c r="E331" s="85">
        <v>270</v>
      </c>
      <c r="F331" s="217">
        <v>3112</v>
      </c>
      <c r="G331" s="249">
        <f t="shared" ref="G331:G337" si="28">ROUND(E331*F331,0)</f>
        <v>840240</v>
      </c>
    </row>
    <row r="332" spans="1:9" ht="25.5" x14ac:dyDescent="0.2">
      <c r="A332" s="351">
        <v>2</v>
      </c>
      <c r="B332" s="213" t="s">
        <v>245</v>
      </c>
      <c r="C332" s="83">
        <v>1605</v>
      </c>
      <c r="D332" s="83" t="s">
        <v>10</v>
      </c>
      <c r="E332" s="85">
        <v>600</v>
      </c>
      <c r="F332" s="234">
        <v>14618</v>
      </c>
      <c r="G332" s="249">
        <f t="shared" si="28"/>
        <v>8770800</v>
      </c>
    </row>
    <row r="333" spans="1:9" x14ac:dyDescent="0.2">
      <c r="A333" s="261">
        <v>3</v>
      </c>
      <c r="B333" s="297" t="s">
        <v>93</v>
      </c>
      <c r="C333" s="56">
        <v>1618</v>
      </c>
      <c r="D333" s="56" t="s">
        <v>10</v>
      </c>
      <c r="E333" s="57">
        <v>66</v>
      </c>
      <c r="F333" s="219">
        <v>36592</v>
      </c>
      <c r="G333" s="249">
        <f t="shared" si="28"/>
        <v>2415072</v>
      </c>
    </row>
    <row r="334" spans="1:9" x14ac:dyDescent="0.2">
      <c r="A334" s="261">
        <f t="shared" ref="A334" si="29">+A333+1</f>
        <v>4</v>
      </c>
      <c r="B334" s="297" t="s">
        <v>246</v>
      </c>
      <c r="C334" s="56">
        <v>1629</v>
      </c>
      <c r="D334" s="56" t="s">
        <v>10</v>
      </c>
      <c r="E334" s="57">
        <v>60</v>
      </c>
      <c r="F334" s="226">
        <v>53703</v>
      </c>
      <c r="G334" s="249">
        <f t="shared" ref="G334" si="30">ROUND(E334*F334,0)</f>
        <v>3222180</v>
      </c>
    </row>
    <row r="335" spans="1:9" x14ac:dyDescent="0.2">
      <c r="A335" s="351">
        <v>5</v>
      </c>
      <c r="B335" s="213" t="s">
        <v>184</v>
      </c>
      <c r="C335" s="83">
        <v>7328</v>
      </c>
      <c r="D335" s="56" t="s">
        <v>15</v>
      </c>
      <c r="E335" s="85">
        <v>20</v>
      </c>
      <c r="F335" s="217">
        <v>18732</v>
      </c>
      <c r="G335" s="249">
        <f t="shared" si="28"/>
        <v>374640</v>
      </c>
    </row>
    <row r="336" spans="1:9" x14ac:dyDescent="0.2">
      <c r="A336" s="261">
        <f t="shared" ref="A336" si="31">+A335+1</f>
        <v>6</v>
      </c>
      <c r="B336" s="297" t="s">
        <v>115</v>
      </c>
      <c r="C336" s="56">
        <v>3033</v>
      </c>
      <c r="D336" s="56" t="s">
        <v>15</v>
      </c>
      <c r="E336" s="57">
        <v>4</v>
      </c>
      <c r="F336" s="219">
        <v>27167</v>
      </c>
      <c r="G336" s="249">
        <f t="shared" si="28"/>
        <v>108668</v>
      </c>
    </row>
    <row r="337" spans="1:9" x14ac:dyDescent="0.2">
      <c r="A337" s="351">
        <v>7</v>
      </c>
      <c r="B337" s="213" t="s">
        <v>95</v>
      </c>
      <c r="C337" s="83">
        <v>325</v>
      </c>
      <c r="D337" s="83" t="s">
        <v>19</v>
      </c>
      <c r="E337" s="85">
        <v>48</v>
      </c>
      <c r="F337" s="239">
        <v>3118</v>
      </c>
      <c r="G337" s="249">
        <f t="shared" si="28"/>
        <v>149664</v>
      </c>
    </row>
    <row r="338" spans="1:9" ht="13.5" thickBot="1" x14ac:dyDescent="0.25">
      <c r="A338" s="262"/>
      <c r="B338" s="251" t="s">
        <v>8</v>
      </c>
      <c r="C338" s="251"/>
      <c r="D338" s="251"/>
      <c r="E338" s="252"/>
      <c r="F338" s="253"/>
      <c r="G338" s="254">
        <f>SUM(G331:G337)</f>
        <v>15881264</v>
      </c>
      <c r="I338" s="112">
        <f>G338</f>
        <v>15881264</v>
      </c>
    </row>
    <row r="341" spans="1:9" ht="15" x14ac:dyDescent="0.25">
      <c r="B341" s="353" t="s">
        <v>247</v>
      </c>
      <c r="G341" s="352">
        <f>G310+G302+G294+G283+G274+G259+G251+G240+G235+G231+G223+G211+G180+G164+G158+G143+G135+G127+G117+G109+G101+G86+G80+G60+G53+G42+G19+G14+G187+G31+G316+G325+G263+G338+G202</f>
        <v>1405551749</v>
      </c>
      <c r="I341" s="161">
        <f>SUM(I1:I338)</f>
        <v>1405551749</v>
      </c>
    </row>
    <row r="342" spans="1:9" ht="15" x14ac:dyDescent="0.25">
      <c r="B342" s="353"/>
      <c r="G342" s="352"/>
      <c r="I342" s="161"/>
    </row>
    <row r="343" spans="1:9" ht="15" x14ac:dyDescent="0.25">
      <c r="B343" s="353"/>
      <c r="G343" s="352"/>
      <c r="I343" s="161"/>
    </row>
    <row r="344" spans="1:9" ht="15" x14ac:dyDescent="0.25">
      <c r="B344" s="353"/>
      <c r="G344" s="352"/>
      <c r="I344" s="161"/>
    </row>
    <row r="345" spans="1:9" x14ac:dyDescent="0.2">
      <c r="G345" s="161">
        <f>'GRUPO II TUBERI Y ACCE POLIETIE'!G31</f>
        <v>101614080</v>
      </c>
    </row>
    <row r="346" spans="1:9" x14ac:dyDescent="0.2">
      <c r="G346" s="161">
        <f>'GRUPO III ACCES HD '!G151</f>
        <v>80908240</v>
      </c>
    </row>
    <row r="348" spans="1:9" x14ac:dyDescent="0.2">
      <c r="G348" s="129">
        <f>SUM(G341:G347)</f>
        <v>1588074069</v>
      </c>
    </row>
    <row r="349" spans="1:9" x14ac:dyDescent="0.2">
      <c r="I349" s="161"/>
    </row>
    <row r="351" spans="1:9" x14ac:dyDescent="0.2">
      <c r="I351" s="129"/>
    </row>
    <row r="355" spans="2:2" x14ac:dyDescent="0.2">
      <c r="B355" s="162"/>
    </row>
  </sheetData>
  <mergeCells count="46">
    <mergeCell ref="B22:G22"/>
    <mergeCell ref="B314:G314"/>
    <mergeCell ref="B318:G318"/>
    <mergeCell ref="A81:G81"/>
    <mergeCell ref="B7:G7"/>
    <mergeCell ref="A8:G8"/>
    <mergeCell ref="A16:G16"/>
    <mergeCell ref="B35:G35"/>
    <mergeCell ref="A36:G36"/>
    <mergeCell ref="B46:G46"/>
    <mergeCell ref="A47:G47"/>
    <mergeCell ref="A55:G55"/>
    <mergeCell ref="B64:G64"/>
    <mergeCell ref="A65:G65"/>
    <mergeCell ref="A23:G23"/>
    <mergeCell ref="B90:G90"/>
    <mergeCell ref="A91:G91"/>
    <mergeCell ref="B105:G105"/>
    <mergeCell ref="A106:G106"/>
    <mergeCell ref="A111:G111"/>
    <mergeCell ref="A207:G207"/>
    <mergeCell ref="A213:G213"/>
    <mergeCell ref="A229:G229"/>
    <mergeCell ref="B182:G182"/>
    <mergeCell ref="B189:G189"/>
    <mergeCell ref="A129:G129"/>
    <mergeCell ref="A137:G137"/>
    <mergeCell ref="A148:G148"/>
    <mergeCell ref="A160:G160"/>
    <mergeCell ref="A166:G166"/>
    <mergeCell ref="B2:F3"/>
    <mergeCell ref="B5:F5"/>
    <mergeCell ref="B329:G329"/>
    <mergeCell ref="A287:G287"/>
    <mergeCell ref="A296:G296"/>
    <mergeCell ref="A304:G304"/>
    <mergeCell ref="A237:G237"/>
    <mergeCell ref="A238:B238"/>
    <mergeCell ref="A245:G245"/>
    <mergeCell ref="A253:G253"/>
    <mergeCell ref="A268:G268"/>
    <mergeCell ref="A276:G276"/>
    <mergeCell ref="A261:G261"/>
    <mergeCell ref="A233:G233"/>
    <mergeCell ref="B120:G120"/>
    <mergeCell ref="A121:G121"/>
  </mergeCells>
  <pageMargins left="0.7" right="0.7" top="0.75" bottom="0.75" header="0.3" footer="0.3"/>
  <pageSetup scale="69" orientation="portrait" r:id="rId1"/>
  <rowBreaks count="1" manualBreakCount="1">
    <brk id="54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view="pageBreakPreview" zoomScaleNormal="100" zoomScaleSheetLayoutView="100" workbookViewId="0">
      <selection activeCell="G28" sqref="G28"/>
    </sheetView>
  </sheetViews>
  <sheetFormatPr baseColWidth="10" defaultColWidth="11.42578125" defaultRowHeight="12.75" x14ac:dyDescent="0.2"/>
  <cols>
    <col min="1" max="1" width="11.5703125" style="81" bestFit="1" customWidth="1"/>
    <col min="2" max="2" width="36.5703125" style="81" customWidth="1"/>
    <col min="3" max="3" width="13.28515625" style="81" customWidth="1"/>
    <col min="4" max="4" width="11.42578125" style="81"/>
    <col min="5" max="5" width="11.5703125" style="81" bestFit="1" customWidth="1"/>
    <col min="6" max="6" width="20" style="223" customWidth="1"/>
    <col min="7" max="7" width="19.28515625" style="81" customWidth="1"/>
    <col min="8" max="8" width="11.42578125" style="81"/>
    <col min="9" max="9" width="18.5703125" style="81" bestFit="1" customWidth="1"/>
    <col min="10" max="16384" width="11.42578125" style="81"/>
  </cols>
  <sheetData>
    <row r="2" spans="1:7" x14ac:dyDescent="0.2">
      <c r="B2" s="429" t="s">
        <v>188</v>
      </c>
      <c r="C2" s="429"/>
      <c r="D2" s="429"/>
      <c r="E2" s="429"/>
      <c r="F2" s="429"/>
    </row>
    <row r="3" spans="1:7" ht="62.25" customHeight="1" x14ac:dyDescent="0.2">
      <c r="B3" s="429"/>
      <c r="C3" s="429"/>
      <c r="D3" s="429"/>
      <c r="E3" s="429"/>
      <c r="F3" s="429"/>
    </row>
    <row r="5" spans="1:7" x14ac:dyDescent="0.2">
      <c r="B5" s="429" t="s">
        <v>248</v>
      </c>
      <c r="C5" s="429"/>
      <c r="D5" s="429"/>
      <c r="E5" s="429"/>
      <c r="F5" s="429"/>
      <c r="G5" s="429"/>
    </row>
    <row r="6" spans="1:7" ht="13.5" thickBot="1" x14ac:dyDescent="0.25"/>
    <row r="7" spans="1:7" x14ac:dyDescent="0.2">
      <c r="A7" s="268"/>
      <c r="B7" s="300" t="s">
        <v>249</v>
      </c>
      <c r="C7" s="318"/>
      <c r="D7" s="318"/>
      <c r="E7" s="318"/>
      <c r="F7" s="319"/>
      <c r="G7" s="320"/>
    </row>
    <row r="8" spans="1:7" ht="27" customHeight="1" x14ac:dyDescent="0.2">
      <c r="A8" s="435" t="s">
        <v>250</v>
      </c>
      <c r="B8" s="436"/>
      <c r="C8" s="436"/>
      <c r="D8" s="436"/>
      <c r="E8" s="436"/>
      <c r="F8" s="436"/>
      <c r="G8" s="437"/>
    </row>
    <row r="9" spans="1:7" ht="25.5" x14ac:dyDescent="0.2">
      <c r="A9" s="306" t="s">
        <v>3</v>
      </c>
      <c r="B9" s="60" t="s">
        <v>4</v>
      </c>
      <c r="C9" s="209" t="s">
        <v>191</v>
      </c>
      <c r="D9" s="60" t="s">
        <v>5</v>
      </c>
      <c r="E9" s="60" t="s">
        <v>6</v>
      </c>
      <c r="F9" s="216" t="s">
        <v>7</v>
      </c>
      <c r="G9" s="307" t="s">
        <v>8</v>
      </c>
    </row>
    <row r="10" spans="1:7" x14ac:dyDescent="0.2">
      <c r="A10" s="261">
        <v>1</v>
      </c>
      <c r="B10" s="54" t="s">
        <v>251</v>
      </c>
      <c r="C10" s="55">
        <v>14673</v>
      </c>
      <c r="D10" s="56" t="s">
        <v>10</v>
      </c>
      <c r="E10" s="393">
        <v>330</v>
      </c>
      <c r="F10" s="394">
        <f>1209100/6</f>
        <v>201516.66666666666</v>
      </c>
      <c r="G10" s="294">
        <f>ROUND(E10*F10,0)</f>
        <v>66500500</v>
      </c>
    </row>
    <row r="11" spans="1:7" ht="25.5" x14ac:dyDescent="0.2">
      <c r="A11" s="261">
        <v>2</v>
      </c>
      <c r="B11" s="54" t="s">
        <v>252</v>
      </c>
      <c r="C11" s="55">
        <v>15434</v>
      </c>
      <c r="D11" s="56" t="s">
        <v>19</v>
      </c>
      <c r="E11" s="393">
        <v>2</v>
      </c>
      <c r="F11" s="394">
        <v>351714</v>
      </c>
      <c r="G11" s="294">
        <f t="shared" ref="G11:G16" si="0">ROUND(E11*F11,0)</f>
        <v>703428</v>
      </c>
    </row>
    <row r="12" spans="1:7" ht="25.5" x14ac:dyDescent="0.2">
      <c r="A12" s="261">
        <v>3</v>
      </c>
      <c r="B12" s="54" t="s">
        <v>253</v>
      </c>
      <c r="C12" s="55">
        <v>605</v>
      </c>
      <c r="D12" s="56" t="s">
        <v>19</v>
      </c>
      <c r="E12" s="393">
        <v>1</v>
      </c>
      <c r="F12" s="394">
        <v>492449</v>
      </c>
      <c r="G12" s="294">
        <f t="shared" si="0"/>
        <v>492449</v>
      </c>
    </row>
    <row r="13" spans="1:7" ht="25.5" x14ac:dyDescent="0.2">
      <c r="A13" s="261">
        <v>4</v>
      </c>
      <c r="B13" s="54" t="s">
        <v>254</v>
      </c>
      <c r="C13" s="55">
        <v>1206</v>
      </c>
      <c r="D13" s="56" t="s">
        <v>19</v>
      </c>
      <c r="E13" s="393">
        <v>2</v>
      </c>
      <c r="F13" s="394">
        <v>200923</v>
      </c>
      <c r="G13" s="294">
        <f t="shared" si="0"/>
        <v>401846</v>
      </c>
    </row>
    <row r="14" spans="1:7" x14ac:dyDescent="0.2">
      <c r="A14" s="261">
        <v>5</v>
      </c>
      <c r="B14" s="54" t="s">
        <v>255</v>
      </c>
      <c r="C14" s="55">
        <v>1432</v>
      </c>
      <c r="D14" s="56" t="s">
        <v>19</v>
      </c>
      <c r="E14" s="393">
        <v>1</v>
      </c>
      <c r="F14" s="394">
        <v>777349</v>
      </c>
      <c r="G14" s="294">
        <f t="shared" si="0"/>
        <v>777349</v>
      </c>
    </row>
    <row r="15" spans="1:7" x14ac:dyDescent="0.2">
      <c r="A15" s="261">
        <v>6</v>
      </c>
      <c r="B15" s="54" t="s">
        <v>256</v>
      </c>
      <c r="C15" s="55">
        <v>14675</v>
      </c>
      <c r="D15" s="56" t="s">
        <v>19</v>
      </c>
      <c r="E15" s="393">
        <v>2</v>
      </c>
      <c r="F15" s="394">
        <v>169866</v>
      </c>
      <c r="G15" s="294">
        <f t="shared" si="0"/>
        <v>339732</v>
      </c>
    </row>
    <row r="16" spans="1:7" x14ac:dyDescent="0.2">
      <c r="A16" s="261">
        <v>7</v>
      </c>
      <c r="B16" s="54" t="s">
        <v>257</v>
      </c>
      <c r="C16" s="55">
        <v>15470</v>
      </c>
      <c r="D16" s="56" t="s">
        <v>19</v>
      </c>
      <c r="E16" s="393">
        <v>1</v>
      </c>
      <c r="F16" s="394">
        <v>53388</v>
      </c>
      <c r="G16" s="294">
        <f t="shared" si="0"/>
        <v>53388</v>
      </c>
    </row>
    <row r="17" spans="1:11" ht="13.5" thickBot="1" x14ac:dyDescent="0.25">
      <c r="A17" s="354"/>
      <c r="B17" s="312" t="s">
        <v>8</v>
      </c>
      <c r="C17" s="312"/>
      <c r="D17" s="312"/>
      <c r="E17" s="313"/>
      <c r="F17" s="253"/>
      <c r="G17" s="314">
        <f>SUM(G10:G16)</f>
        <v>69268692</v>
      </c>
      <c r="I17" s="112">
        <f>G17</f>
        <v>69268692</v>
      </c>
    </row>
    <row r="18" spans="1:11" x14ac:dyDescent="0.2">
      <c r="A18" s="113"/>
      <c r="B18" s="114"/>
      <c r="C18" s="114"/>
      <c r="D18" s="114"/>
      <c r="E18" s="115"/>
      <c r="F18" s="221"/>
      <c r="G18" s="116"/>
      <c r="I18" s="112"/>
    </row>
    <row r="19" spans="1:11" ht="13.5" thickBot="1" x14ac:dyDescent="0.25"/>
    <row r="20" spans="1:11" x14ac:dyDescent="0.2">
      <c r="A20" s="268"/>
      <c r="B20" s="300" t="s">
        <v>258</v>
      </c>
      <c r="C20" s="318"/>
      <c r="D20" s="318"/>
      <c r="E20" s="318"/>
      <c r="F20" s="319"/>
      <c r="G20" s="320"/>
    </row>
    <row r="21" spans="1:11" ht="15" x14ac:dyDescent="0.25">
      <c r="A21" s="440" t="s">
        <v>158</v>
      </c>
      <c r="B21" s="441"/>
      <c r="C21" s="441"/>
      <c r="D21" s="441"/>
      <c r="E21" s="441"/>
      <c r="F21" s="441"/>
      <c r="G21" s="442"/>
    </row>
    <row r="22" spans="1:11" ht="26.25" x14ac:dyDescent="0.25">
      <c r="A22" s="341" t="s">
        <v>3</v>
      </c>
      <c r="B22" s="186" t="s">
        <v>4</v>
      </c>
      <c r="C22" s="209" t="s">
        <v>191</v>
      </c>
      <c r="D22" s="187" t="s">
        <v>5</v>
      </c>
      <c r="E22" s="186" t="s">
        <v>6</v>
      </c>
      <c r="F22" s="236" t="s">
        <v>7</v>
      </c>
      <c r="G22" s="342" t="s">
        <v>8</v>
      </c>
      <c r="I22" s="130" t="s">
        <v>24</v>
      </c>
    </row>
    <row r="23" spans="1:11" ht="15" x14ac:dyDescent="0.25">
      <c r="A23" s="355">
        <v>2</v>
      </c>
      <c r="B23" s="178" t="s">
        <v>259</v>
      </c>
      <c r="C23" s="183">
        <v>11685</v>
      </c>
      <c r="D23" s="183" t="s">
        <v>10</v>
      </c>
      <c r="E23" s="395">
        <v>48</v>
      </c>
      <c r="F23" s="396">
        <v>572640</v>
      </c>
      <c r="G23" s="294">
        <f t="shared" ref="G23" si="1">ROUND(E23*F23,0)</f>
        <v>27486720</v>
      </c>
      <c r="I23" s="181">
        <f>G23</f>
        <v>27486720</v>
      </c>
    </row>
    <row r="24" spans="1:11" ht="15.75" thickBot="1" x14ac:dyDescent="0.3">
      <c r="A24" s="343"/>
      <c r="B24" s="344"/>
      <c r="C24" s="345"/>
      <c r="D24" s="345"/>
      <c r="E24" s="357"/>
      <c r="F24" s="361"/>
      <c r="G24" s="358"/>
    </row>
    <row r="25" spans="1:11" ht="13.5" thickBot="1" x14ac:dyDescent="0.25"/>
    <row r="26" spans="1:11" ht="17.25" customHeight="1" x14ac:dyDescent="0.25">
      <c r="A26" s="463" t="s">
        <v>218</v>
      </c>
      <c r="B26" s="464"/>
      <c r="C26" s="464"/>
      <c r="D26" s="464"/>
      <c r="E26" s="464"/>
      <c r="F26" s="464"/>
      <c r="G26" s="465"/>
    </row>
    <row r="27" spans="1:11" x14ac:dyDescent="0.2">
      <c r="A27" s="241" t="s">
        <v>3</v>
      </c>
      <c r="B27" s="132" t="s">
        <v>4</v>
      </c>
      <c r="C27" s="132"/>
      <c r="D27" s="132" t="s">
        <v>5</v>
      </c>
      <c r="E27" s="132" t="s">
        <v>6</v>
      </c>
      <c r="F27" s="132" t="s">
        <v>7</v>
      </c>
      <c r="G27" s="242" t="s">
        <v>8</v>
      </c>
      <c r="K27" s="81" t="str">
        <f>+UPPER(A26)</f>
        <v>TUBERIA Y ACCESORIOS CAMBIO RED ACUEDUCTO CALLE 4 CARRERA 2 A LA 3 EN EL MUNICIPIO DE SALAMINA  CALDAS</v>
      </c>
    </row>
    <row r="28" spans="1:11" ht="13.5" thickBot="1" x14ac:dyDescent="0.25">
      <c r="A28" s="390">
        <v>1</v>
      </c>
      <c r="B28" s="391" t="s">
        <v>260</v>
      </c>
      <c r="C28" s="324">
        <v>1565</v>
      </c>
      <c r="D28" s="392" t="s">
        <v>19</v>
      </c>
      <c r="E28" s="397">
        <v>204</v>
      </c>
      <c r="F28" s="398">
        <v>23817</v>
      </c>
      <c r="G28" s="294">
        <f t="shared" ref="G28" si="2">ROUND(E28*F28,0)</f>
        <v>4858668</v>
      </c>
    </row>
    <row r="29" spans="1:11" x14ac:dyDescent="0.2">
      <c r="K29" s="81" t="s">
        <v>218</v>
      </c>
    </row>
    <row r="31" spans="1:11" x14ac:dyDescent="0.2">
      <c r="B31" s="190" t="s">
        <v>261</v>
      </c>
      <c r="G31" s="359">
        <f>SUM(G17)+G23+G28</f>
        <v>101614080</v>
      </c>
      <c r="I31" s="181">
        <f>I17+I23</f>
        <v>96755412</v>
      </c>
    </row>
  </sheetData>
  <mergeCells count="5">
    <mergeCell ref="A8:G8"/>
    <mergeCell ref="B5:G5"/>
    <mergeCell ref="A21:G21"/>
    <mergeCell ref="B2:F3"/>
    <mergeCell ref="A26:G26"/>
  </mergeCells>
  <pageMargins left="0.7" right="0.7" top="0.75" bottom="0.75" header="0.3" footer="0.3"/>
  <pageSetup scale="66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view="pageBreakPreview" topLeftCell="A115" zoomScale="85" zoomScaleNormal="100" zoomScaleSheetLayoutView="85" workbookViewId="0">
      <selection activeCell="G146" sqref="G146:G148"/>
    </sheetView>
  </sheetViews>
  <sheetFormatPr baseColWidth="10" defaultColWidth="11.42578125" defaultRowHeight="12.75" x14ac:dyDescent="0.2"/>
  <cols>
    <col min="1" max="1" width="11.5703125" style="81" bestFit="1" customWidth="1"/>
    <col min="2" max="2" width="36.5703125" style="81" customWidth="1"/>
    <col min="3" max="3" width="11.5703125" style="81" bestFit="1" customWidth="1"/>
    <col min="4" max="4" width="11.42578125" style="81"/>
    <col min="5" max="5" width="11.5703125" style="81" bestFit="1" customWidth="1"/>
    <col min="6" max="6" width="20" style="223" customWidth="1"/>
    <col min="7" max="7" width="20.42578125" style="81" customWidth="1"/>
    <col min="8" max="8" width="11.42578125" style="81"/>
    <col min="9" max="9" width="18.5703125" style="81" bestFit="1" customWidth="1"/>
    <col min="10" max="16384" width="11.42578125" style="81"/>
  </cols>
  <sheetData>
    <row r="2" spans="1:9" x14ac:dyDescent="0.2">
      <c r="B2" s="429" t="s">
        <v>188</v>
      </c>
      <c r="C2" s="429"/>
      <c r="D2" s="429"/>
      <c r="E2" s="429"/>
      <c r="F2" s="429"/>
    </row>
    <row r="3" spans="1:9" ht="60.75" customHeight="1" x14ac:dyDescent="0.2">
      <c r="B3" s="429"/>
      <c r="C3" s="429"/>
      <c r="D3" s="429"/>
      <c r="E3" s="429"/>
      <c r="F3" s="429"/>
    </row>
    <row r="5" spans="1:9" x14ac:dyDescent="0.2">
      <c r="B5" s="429" t="s">
        <v>262</v>
      </c>
      <c r="C5" s="429"/>
      <c r="D5" s="429"/>
      <c r="E5" s="429"/>
      <c r="F5" s="429"/>
      <c r="G5" s="429"/>
    </row>
    <row r="6" spans="1:9" ht="13.5" thickBot="1" x14ac:dyDescent="0.25"/>
    <row r="7" spans="1:9" x14ac:dyDescent="0.2">
      <c r="A7" s="268"/>
      <c r="B7" s="443" t="s">
        <v>1</v>
      </c>
      <c r="C7" s="443"/>
      <c r="D7" s="443"/>
      <c r="E7" s="443"/>
      <c r="F7" s="443"/>
      <c r="G7" s="444"/>
    </row>
    <row r="8" spans="1:9" ht="25.5" customHeight="1" x14ac:dyDescent="0.2">
      <c r="A8" s="475" t="s">
        <v>194</v>
      </c>
      <c r="B8" s="414"/>
      <c r="C8" s="414"/>
      <c r="D8" s="414"/>
      <c r="E8" s="414"/>
      <c r="F8" s="414"/>
      <c r="G8" s="476"/>
    </row>
    <row r="9" spans="1:9" ht="38.25" x14ac:dyDescent="0.2">
      <c r="A9" s="306" t="s">
        <v>3</v>
      </c>
      <c r="B9" s="60" t="s">
        <v>4</v>
      </c>
      <c r="C9" s="209" t="s">
        <v>191</v>
      </c>
      <c r="D9" s="60" t="s">
        <v>5</v>
      </c>
      <c r="E9" s="60" t="s">
        <v>6</v>
      </c>
      <c r="F9" s="216" t="s">
        <v>7</v>
      </c>
      <c r="G9" s="307" t="s">
        <v>8</v>
      </c>
    </row>
    <row r="10" spans="1:9" x14ac:dyDescent="0.2">
      <c r="A10" s="261">
        <v>2</v>
      </c>
      <c r="B10" s="54" t="s">
        <v>263</v>
      </c>
      <c r="C10" s="55">
        <v>502</v>
      </c>
      <c r="D10" s="56" t="s">
        <v>19</v>
      </c>
      <c r="E10" s="57">
        <v>2</v>
      </c>
      <c r="F10" s="219">
        <v>1177000</v>
      </c>
      <c r="G10" s="249">
        <f>ROUND(E10*F10,0)</f>
        <v>2354000</v>
      </c>
    </row>
    <row r="11" spans="1:9" x14ac:dyDescent="0.2">
      <c r="A11" s="261">
        <v>3</v>
      </c>
      <c r="B11" s="54" t="s">
        <v>264</v>
      </c>
      <c r="C11" s="55">
        <v>559</v>
      </c>
      <c r="D11" s="56" t="s">
        <v>19</v>
      </c>
      <c r="E11" s="57">
        <v>2</v>
      </c>
      <c r="F11" s="219">
        <v>999000</v>
      </c>
      <c r="G11" s="249">
        <f t="shared" ref="G11:G14" si="0">ROUND(E11*F11,0)</f>
        <v>1998000</v>
      </c>
    </row>
    <row r="12" spans="1:9" x14ac:dyDescent="0.2">
      <c r="A12" s="261">
        <v>4</v>
      </c>
      <c r="B12" s="54" t="s">
        <v>265</v>
      </c>
      <c r="C12" s="55">
        <v>1215</v>
      </c>
      <c r="D12" s="56" t="s">
        <v>19</v>
      </c>
      <c r="E12" s="57">
        <v>2</v>
      </c>
      <c r="F12" s="219">
        <v>713000</v>
      </c>
      <c r="G12" s="249">
        <f t="shared" si="0"/>
        <v>1426000</v>
      </c>
    </row>
    <row r="13" spans="1:9" x14ac:dyDescent="0.2">
      <c r="A13" s="261">
        <v>5</v>
      </c>
      <c r="B13" s="54" t="s">
        <v>22</v>
      </c>
      <c r="C13" s="55">
        <v>6816</v>
      </c>
      <c r="D13" s="56" t="s">
        <v>19</v>
      </c>
      <c r="E13" s="57">
        <v>6</v>
      </c>
      <c r="F13" s="219">
        <v>373660</v>
      </c>
      <c r="G13" s="249">
        <f t="shared" si="0"/>
        <v>2241960</v>
      </c>
    </row>
    <row r="14" spans="1:9" x14ac:dyDescent="0.2">
      <c r="A14" s="261">
        <v>6</v>
      </c>
      <c r="B14" s="54" t="s">
        <v>23</v>
      </c>
      <c r="C14" s="55">
        <v>6803</v>
      </c>
      <c r="D14" s="56" t="s">
        <v>19</v>
      </c>
      <c r="E14" s="66">
        <v>6</v>
      </c>
      <c r="F14" s="219">
        <v>635460</v>
      </c>
      <c r="G14" s="249">
        <f t="shared" si="0"/>
        <v>3812760</v>
      </c>
    </row>
    <row r="15" spans="1:9" ht="13.5" thickBot="1" x14ac:dyDescent="0.25">
      <c r="A15" s="354"/>
      <c r="B15" s="312" t="s">
        <v>8</v>
      </c>
      <c r="C15" s="312"/>
      <c r="D15" s="312"/>
      <c r="E15" s="313"/>
      <c r="F15" s="253"/>
      <c r="G15" s="314">
        <f>SUM(G10:G14)</f>
        <v>11832720</v>
      </c>
      <c r="I15" s="112">
        <f>G15</f>
        <v>11832720</v>
      </c>
    </row>
    <row r="17" spans="1:7" ht="13.5" thickBot="1" x14ac:dyDescent="0.25"/>
    <row r="18" spans="1:7" x14ac:dyDescent="0.2">
      <c r="A18" s="268"/>
      <c r="B18" s="443" t="s">
        <v>46</v>
      </c>
      <c r="C18" s="443"/>
      <c r="D18" s="443"/>
      <c r="E18" s="443"/>
      <c r="F18" s="443"/>
      <c r="G18" s="444"/>
    </row>
    <row r="19" spans="1:7" ht="33" customHeight="1" x14ac:dyDescent="0.2">
      <c r="A19" s="475" t="s">
        <v>207</v>
      </c>
      <c r="B19" s="414"/>
      <c r="C19" s="414"/>
      <c r="D19" s="414"/>
      <c r="E19" s="414"/>
      <c r="F19" s="414"/>
      <c r="G19" s="476"/>
    </row>
    <row r="20" spans="1:7" ht="38.25" x14ac:dyDescent="0.2">
      <c r="A20" s="306" t="s">
        <v>3</v>
      </c>
      <c r="B20" s="60" t="s">
        <v>4</v>
      </c>
      <c r="C20" s="209" t="s">
        <v>191</v>
      </c>
      <c r="D20" s="60" t="s">
        <v>5</v>
      </c>
      <c r="E20" s="60" t="s">
        <v>6</v>
      </c>
      <c r="F20" s="216" t="s">
        <v>7</v>
      </c>
      <c r="G20" s="307" t="s">
        <v>8</v>
      </c>
    </row>
    <row r="21" spans="1:7" x14ac:dyDescent="0.2">
      <c r="A21" s="261">
        <v>1</v>
      </c>
      <c r="B21" s="54" t="s">
        <v>266</v>
      </c>
      <c r="C21" s="67">
        <v>16064</v>
      </c>
      <c r="D21" s="56" t="s">
        <v>19</v>
      </c>
      <c r="E21" s="57">
        <v>1</v>
      </c>
      <c r="F21" s="219">
        <v>980000</v>
      </c>
      <c r="G21" s="249">
        <f t="shared" ref="G21:G26" si="1">ROUND(E21*F21,0)</f>
        <v>980000</v>
      </c>
    </row>
    <row r="22" spans="1:7" x14ac:dyDescent="0.2">
      <c r="A22" s="261">
        <v>2</v>
      </c>
      <c r="B22" s="54" t="s">
        <v>267</v>
      </c>
      <c r="C22" s="55">
        <v>6803</v>
      </c>
      <c r="D22" s="56" t="s">
        <v>19</v>
      </c>
      <c r="E22" s="66">
        <v>4</v>
      </c>
      <c r="F22" s="219">
        <v>635460</v>
      </c>
      <c r="G22" s="249">
        <f t="shared" si="1"/>
        <v>2541840</v>
      </c>
    </row>
    <row r="23" spans="1:7" x14ac:dyDescent="0.2">
      <c r="A23" s="134">
        <f t="shared" ref="A23:A26" si="2">A22+1</f>
        <v>3</v>
      </c>
      <c r="B23" s="135" t="s">
        <v>54</v>
      </c>
      <c r="C23" s="136">
        <v>16065</v>
      </c>
      <c r="D23" s="134" t="s">
        <v>52</v>
      </c>
      <c r="E23" s="137">
        <v>1</v>
      </c>
      <c r="F23" s="141">
        <v>80000</v>
      </c>
      <c r="G23" s="249">
        <f t="shared" si="1"/>
        <v>80000</v>
      </c>
    </row>
    <row r="24" spans="1:7" x14ac:dyDescent="0.2">
      <c r="A24" s="134">
        <f t="shared" si="2"/>
        <v>4</v>
      </c>
      <c r="B24" s="135" t="s">
        <v>268</v>
      </c>
      <c r="C24" s="136">
        <v>16068</v>
      </c>
      <c r="D24" s="134" t="s">
        <v>19</v>
      </c>
      <c r="E24" s="137">
        <v>4</v>
      </c>
      <c r="F24" s="141">
        <v>96688</v>
      </c>
      <c r="G24" s="249">
        <f t="shared" si="1"/>
        <v>386752</v>
      </c>
    </row>
    <row r="25" spans="1:7" x14ac:dyDescent="0.2">
      <c r="A25" s="134">
        <f t="shared" si="2"/>
        <v>5</v>
      </c>
      <c r="B25" s="135" t="s">
        <v>269</v>
      </c>
      <c r="C25" s="136">
        <v>483</v>
      </c>
      <c r="D25" s="134" t="s">
        <v>19</v>
      </c>
      <c r="E25" s="137">
        <v>6</v>
      </c>
      <c r="F25" s="141">
        <v>319813</v>
      </c>
      <c r="G25" s="249">
        <f t="shared" si="1"/>
        <v>1918878</v>
      </c>
    </row>
    <row r="26" spans="1:7" x14ac:dyDescent="0.2">
      <c r="A26" s="134">
        <f t="shared" si="2"/>
        <v>6</v>
      </c>
      <c r="B26" s="135" t="s">
        <v>270</v>
      </c>
      <c r="C26" s="136">
        <v>1156</v>
      </c>
      <c r="D26" s="134" t="s">
        <v>19</v>
      </c>
      <c r="E26" s="137">
        <v>4</v>
      </c>
      <c r="F26" s="141">
        <v>145775</v>
      </c>
      <c r="G26" s="249">
        <f t="shared" si="1"/>
        <v>583100</v>
      </c>
    </row>
    <row r="27" spans="1:7" ht="13.5" thickBot="1" x14ac:dyDescent="0.25">
      <c r="A27" s="354"/>
      <c r="B27" s="312" t="s">
        <v>8</v>
      </c>
      <c r="C27" s="312"/>
      <c r="D27" s="312"/>
      <c r="E27" s="313"/>
      <c r="F27" s="253"/>
      <c r="G27" s="314">
        <f>SUM(G21:G26)</f>
        <v>6490570</v>
      </c>
    </row>
    <row r="29" spans="1:7" ht="13.5" thickBot="1" x14ac:dyDescent="0.25"/>
    <row r="30" spans="1:7" x14ac:dyDescent="0.2">
      <c r="A30" s="268"/>
      <c r="B30" s="443" t="s">
        <v>271</v>
      </c>
      <c r="C30" s="443"/>
      <c r="D30" s="443"/>
      <c r="E30" s="443"/>
      <c r="F30" s="443"/>
      <c r="G30" s="444"/>
    </row>
    <row r="31" spans="1:7" ht="38.25" customHeight="1" x14ac:dyDescent="0.2">
      <c r="A31" s="475" t="s">
        <v>49</v>
      </c>
      <c r="B31" s="414"/>
      <c r="C31" s="414"/>
      <c r="D31" s="414"/>
      <c r="E31" s="414"/>
      <c r="F31" s="414"/>
      <c r="G31" s="476"/>
    </row>
    <row r="32" spans="1:7" ht="38.25" x14ac:dyDescent="0.2">
      <c r="A32" s="282" t="s">
        <v>3</v>
      </c>
      <c r="B32" s="1" t="s">
        <v>4</v>
      </c>
      <c r="C32" s="209" t="s">
        <v>191</v>
      </c>
      <c r="D32" s="1" t="s">
        <v>5</v>
      </c>
      <c r="E32" s="2" t="s">
        <v>6</v>
      </c>
      <c r="F32" s="225" t="s">
        <v>7</v>
      </c>
      <c r="G32" s="283" t="s">
        <v>8</v>
      </c>
    </row>
    <row r="33" spans="1:9" x14ac:dyDescent="0.2">
      <c r="A33" s="282"/>
      <c r="B33" s="1" t="s">
        <v>24</v>
      </c>
      <c r="C33" s="1"/>
      <c r="D33" s="1"/>
      <c r="E33" s="2"/>
      <c r="F33" s="225"/>
      <c r="G33" s="284" t="s">
        <v>24</v>
      </c>
    </row>
    <row r="34" spans="1:9" x14ac:dyDescent="0.2">
      <c r="A34" s="286">
        <v>1</v>
      </c>
      <c r="B34" s="13" t="s">
        <v>272</v>
      </c>
      <c r="C34" s="55">
        <v>14893</v>
      </c>
      <c r="D34" s="14" t="s">
        <v>52</v>
      </c>
      <c r="E34" s="11">
        <v>1</v>
      </c>
      <c r="F34" s="372">
        <v>476000</v>
      </c>
      <c r="G34" s="249">
        <f t="shared" ref="G34:G39" si="3">ROUND(E34*F34,0)</f>
        <v>476000</v>
      </c>
    </row>
    <row r="35" spans="1:9" x14ac:dyDescent="0.2">
      <c r="A35" s="285">
        <v>2</v>
      </c>
      <c r="B35" s="15" t="s">
        <v>54</v>
      </c>
      <c r="C35" s="67">
        <v>16065</v>
      </c>
      <c r="D35" s="6" t="s">
        <v>52</v>
      </c>
      <c r="E35" s="7">
        <v>1</v>
      </c>
      <c r="F35" s="373">
        <v>80000</v>
      </c>
      <c r="G35" s="249">
        <f t="shared" si="3"/>
        <v>80000</v>
      </c>
    </row>
    <row r="36" spans="1:9" x14ac:dyDescent="0.2">
      <c r="A36" s="285">
        <v>3</v>
      </c>
      <c r="B36" s="10" t="s">
        <v>273</v>
      </c>
      <c r="C36" s="55">
        <v>1989</v>
      </c>
      <c r="D36" s="6" t="s">
        <v>52</v>
      </c>
      <c r="E36" s="7">
        <v>1</v>
      </c>
      <c r="F36" s="227">
        <v>833000</v>
      </c>
      <c r="G36" s="249">
        <f t="shared" si="3"/>
        <v>833000</v>
      </c>
    </row>
    <row r="37" spans="1:9" x14ac:dyDescent="0.2">
      <c r="A37" s="285">
        <v>4</v>
      </c>
      <c r="B37" s="13" t="s">
        <v>274</v>
      </c>
      <c r="C37" s="67">
        <v>16066</v>
      </c>
      <c r="D37" s="6" t="s">
        <v>52</v>
      </c>
      <c r="E37" s="7">
        <v>10</v>
      </c>
      <c r="F37" s="226">
        <v>180000</v>
      </c>
      <c r="G37" s="249">
        <f t="shared" si="3"/>
        <v>1800000</v>
      </c>
    </row>
    <row r="38" spans="1:9" x14ac:dyDescent="0.2">
      <c r="A38" s="285">
        <v>5</v>
      </c>
      <c r="B38" s="13" t="s">
        <v>275</v>
      </c>
      <c r="C38" s="55">
        <v>11790</v>
      </c>
      <c r="D38" s="6" t="s">
        <v>52</v>
      </c>
      <c r="E38" s="7">
        <v>4</v>
      </c>
      <c r="F38" s="226">
        <v>180000</v>
      </c>
      <c r="G38" s="249">
        <f t="shared" si="3"/>
        <v>720000</v>
      </c>
    </row>
    <row r="39" spans="1:9" x14ac:dyDescent="0.2">
      <c r="A39" s="285">
        <v>6</v>
      </c>
      <c r="B39" s="13" t="s">
        <v>58</v>
      </c>
      <c r="C39" s="55">
        <v>276</v>
      </c>
      <c r="D39" s="6" t="s">
        <v>52</v>
      </c>
      <c r="E39" s="7">
        <v>4</v>
      </c>
      <c r="F39" s="226">
        <v>140000</v>
      </c>
      <c r="G39" s="249">
        <f t="shared" si="3"/>
        <v>560000</v>
      </c>
    </row>
    <row r="40" spans="1:9" ht="13.5" thickBot="1" x14ac:dyDescent="0.25">
      <c r="A40" s="287"/>
      <c r="B40" s="288" t="s">
        <v>59</v>
      </c>
      <c r="C40" s="288"/>
      <c r="D40" s="289"/>
      <c r="E40" s="290"/>
      <c r="F40" s="374"/>
      <c r="G40" s="292">
        <f>SUM(G34:G39)</f>
        <v>4469000</v>
      </c>
      <c r="I40" s="118">
        <f>G27+G40</f>
        <v>10959570</v>
      </c>
    </row>
    <row r="42" spans="1:9" ht="13.5" thickBot="1" x14ac:dyDescent="0.25"/>
    <row r="43" spans="1:9" x14ac:dyDescent="0.2">
      <c r="A43" s="268"/>
      <c r="B43" s="443" t="s">
        <v>60</v>
      </c>
      <c r="C43" s="443"/>
      <c r="D43" s="443"/>
      <c r="E43" s="443"/>
      <c r="F43" s="443"/>
      <c r="G43" s="444"/>
    </row>
    <row r="44" spans="1:9" ht="36.75" customHeight="1" x14ac:dyDescent="0.2">
      <c r="A44" s="475" t="s">
        <v>250</v>
      </c>
      <c r="B44" s="414"/>
      <c r="C44" s="414"/>
      <c r="D44" s="414"/>
      <c r="E44" s="414"/>
      <c r="F44" s="414"/>
      <c r="G44" s="476"/>
    </row>
    <row r="45" spans="1:9" ht="38.25" x14ac:dyDescent="0.2">
      <c r="A45" s="306" t="s">
        <v>3</v>
      </c>
      <c r="B45" s="60" t="s">
        <v>4</v>
      </c>
      <c r="C45" s="209" t="s">
        <v>191</v>
      </c>
      <c r="D45" s="60" t="s">
        <v>5</v>
      </c>
      <c r="E45" s="60" t="s">
        <v>6</v>
      </c>
      <c r="F45" s="216" t="s">
        <v>7</v>
      </c>
      <c r="G45" s="307" t="s">
        <v>8</v>
      </c>
    </row>
    <row r="46" spans="1:9" x14ac:dyDescent="0.2">
      <c r="A46" s="261">
        <v>8</v>
      </c>
      <c r="B46" s="54" t="s">
        <v>76</v>
      </c>
      <c r="C46" s="55">
        <v>2891</v>
      </c>
      <c r="D46" s="56" t="s">
        <v>19</v>
      </c>
      <c r="E46" s="57">
        <v>2</v>
      </c>
      <c r="F46" s="219">
        <v>102500</v>
      </c>
      <c r="G46" s="249">
        <f t="shared" ref="G46:G52" si="4">ROUND(E46*F46,0)</f>
        <v>205000</v>
      </c>
    </row>
    <row r="47" spans="1:9" x14ac:dyDescent="0.2">
      <c r="A47" s="261">
        <v>9</v>
      </c>
      <c r="B47" s="54" t="s">
        <v>77</v>
      </c>
      <c r="C47" s="55">
        <v>2890</v>
      </c>
      <c r="D47" s="56" t="s">
        <v>19</v>
      </c>
      <c r="E47" s="57">
        <v>1</v>
      </c>
      <c r="F47" s="219">
        <v>82000</v>
      </c>
      <c r="G47" s="249">
        <f t="shared" si="4"/>
        <v>82000</v>
      </c>
    </row>
    <row r="48" spans="1:9" ht="25.5" x14ac:dyDescent="0.2">
      <c r="A48" s="261">
        <v>10</v>
      </c>
      <c r="B48" s="54" t="s">
        <v>78</v>
      </c>
      <c r="C48" s="55">
        <v>6403</v>
      </c>
      <c r="D48" s="56" t="s">
        <v>79</v>
      </c>
      <c r="E48" s="57">
        <v>2</v>
      </c>
      <c r="F48" s="219">
        <v>120000</v>
      </c>
      <c r="G48" s="249">
        <f t="shared" si="4"/>
        <v>240000</v>
      </c>
    </row>
    <row r="49" spans="1:9" x14ac:dyDescent="0.2">
      <c r="A49" s="261">
        <v>11</v>
      </c>
      <c r="B49" s="54" t="s">
        <v>80</v>
      </c>
      <c r="C49" s="55">
        <v>306</v>
      </c>
      <c r="D49" s="56" t="s">
        <v>19</v>
      </c>
      <c r="E49" s="57">
        <v>2</v>
      </c>
      <c r="F49" s="219">
        <v>288750</v>
      </c>
      <c r="G49" s="249">
        <f t="shared" si="4"/>
        <v>577500</v>
      </c>
    </row>
    <row r="50" spans="1:9" x14ac:dyDescent="0.2">
      <c r="A50" s="261">
        <v>12</v>
      </c>
      <c r="B50" s="54" t="s">
        <v>276</v>
      </c>
      <c r="C50" s="55">
        <v>1990</v>
      </c>
      <c r="D50" s="56" t="s">
        <v>19</v>
      </c>
      <c r="E50" s="57">
        <v>1</v>
      </c>
      <c r="F50" s="219">
        <v>962710</v>
      </c>
      <c r="G50" s="249">
        <f t="shared" si="4"/>
        <v>962710</v>
      </c>
    </row>
    <row r="51" spans="1:9" x14ac:dyDescent="0.2">
      <c r="A51" s="261">
        <v>13</v>
      </c>
      <c r="B51" s="54" t="s">
        <v>277</v>
      </c>
      <c r="C51" s="55">
        <v>7330</v>
      </c>
      <c r="D51" s="56" t="s">
        <v>19</v>
      </c>
      <c r="E51" s="57">
        <v>3</v>
      </c>
      <c r="F51" s="219">
        <v>397460</v>
      </c>
      <c r="G51" s="249">
        <f t="shared" si="4"/>
        <v>1192380</v>
      </c>
    </row>
    <row r="52" spans="1:9" x14ac:dyDescent="0.2">
      <c r="A52" s="261">
        <v>14</v>
      </c>
      <c r="B52" s="54" t="s">
        <v>83</v>
      </c>
      <c r="C52" s="55">
        <v>7329</v>
      </c>
      <c r="D52" s="56" t="s">
        <v>19</v>
      </c>
      <c r="E52" s="57">
        <v>5</v>
      </c>
      <c r="F52" s="375">
        <v>476000</v>
      </c>
      <c r="G52" s="249">
        <f t="shared" si="4"/>
        <v>2380000</v>
      </c>
    </row>
    <row r="53" spans="1:9" ht="13.5" thickBot="1" x14ac:dyDescent="0.25">
      <c r="A53" s="354"/>
      <c r="B53" s="312" t="s">
        <v>8</v>
      </c>
      <c r="C53" s="312"/>
      <c r="D53" s="312"/>
      <c r="E53" s="313"/>
      <c r="F53" s="253"/>
      <c r="G53" s="314">
        <f>SUM(G46:G52)</f>
        <v>5639590</v>
      </c>
      <c r="I53" s="118">
        <f>+G53</f>
        <v>5639590</v>
      </c>
    </row>
    <row r="55" spans="1:9" ht="13.5" thickBot="1" x14ac:dyDescent="0.25"/>
    <row r="56" spans="1:9" ht="30.75" customHeight="1" x14ac:dyDescent="0.2">
      <c r="A56" s="268"/>
      <c r="B56" s="443" t="s">
        <v>84</v>
      </c>
      <c r="C56" s="443"/>
      <c r="D56" s="443"/>
      <c r="E56" s="443"/>
      <c r="F56" s="443"/>
      <c r="G56" s="444"/>
    </row>
    <row r="57" spans="1:9" x14ac:dyDescent="0.2">
      <c r="A57" s="475" t="s">
        <v>217</v>
      </c>
      <c r="B57" s="414"/>
      <c r="C57" s="414"/>
      <c r="D57" s="414"/>
      <c r="E57" s="414"/>
      <c r="F57" s="414"/>
      <c r="G57" s="476"/>
    </row>
    <row r="58" spans="1:9" ht="38.25" x14ac:dyDescent="0.2">
      <c r="A58" s="306" t="s">
        <v>3</v>
      </c>
      <c r="B58" s="60" t="s">
        <v>4</v>
      </c>
      <c r="C58" s="209" t="s">
        <v>191</v>
      </c>
      <c r="D58" s="60" t="s">
        <v>5</v>
      </c>
      <c r="E58" s="60" t="s">
        <v>6</v>
      </c>
      <c r="F58" s="216" t="s">
        <v>7</v>
      </c>
      <c r="G58" s="307" t="s">
        <v>8</v>
      </c>
    </row>
    <row r="59" spans="1:9" x14ac:dyDescent="0.2">
      <c r="A59" s="293"/>
      <c r="B59" s="73" t="s">
        <v>278</v>
      </c>
      <c r="C59" s="55">
        <v>278</v>
      </c>
      <c r="D59" s="56" t="s">
        <v>19</v>
      </c>
      <c r="E59" s="74">
        <v>10</v>
      </c>
      <c r="F59" s="219">
        <v>111860</v>
      </c>
      <c r="G59" s="294">
        <f t="shared" ref="G59" si="5">ROUND(E59*F59,0)</f>
        <v>1118600</v>
      </c>
      <c r="I59" s="112">
        <f>G60</f>
        <v>1118600</v>
      </c>
    </row>
    <row r="60" spans="1:9" ht="13.5" thickBot="1" x14ac:dyDescent="0.25">
      <c r="A60" s="354"/>
      <c r="B60" s="312" t="s">
        <v>8</v>
      </c>
      <c r="C60" s="312"/>
      <c r="D60" s="312"/>
      <c r="E60" s="313"/>
      <c r="F60" s="253"/>
      <c r="G60" s="362">
        <f>SUM(G59:G59)</f>
        <v>1118600</v>
      </c>
    </row>
    <row r="62" spans="1:9" ht="13.5" thickBot="1" x14ac:dyDescent="0.25"/>
    <row r="63" spans="1:9" ht="22.5" customHeight="1" x14ac:dyDescent="0.2">
      <c r="A63" s="268"/>
      <c r="B63" s="443" t="s">
        <v>90</v>
      </c>
      <c r="C63" s="443"/>
      <c r="D63" s="443"/>
      <c r="E63" s="443"/>
      <c r="F63" s="443"/>
      <c r="G63" s="444"/>
    </row>
    <row r="64" spans="1:9" x14ac:dyDescent="0.2">
      <c r="A64" s="475" t="s">
        <v>218</v>
      </c>
      <c r="B64" s="414"/>
      <c r="C64" s="414"/>
      <c r="D64" s="414"/>
      <c r="E64" s="414"/>
      <c r="F64" s="414"/>
      <c r="G64" s="476"/>
    </row>
    <row r="65" spans="1:9" ht="38.25" x14ac:dyDescent="0.2">
      <c r="A65" s="306" t="s">
        <v>3</v>
      </c>
      <c r="B65" s="60" t="s">
        <v>4</v>
      </c>
      <c r="C65" s="209" t="s">
        <v>191</v>
      </c>
      <c r="D65" s="60" t="s">
        <v>5</v>
      </c>
      <c r="E65" s="60" t="s">
        <v>6</v>
      </c>
      <c r="F65" s="216" t="s">
        <v>7</v>
      </c>
      <c r="G65" s="307" t="s">
        <v>8</v>
      </c>
    </row>
    <row r="66" spans="1:9" x14ac:dyDescent="0.2">
      <c r="A66" s="261">
        <v>5</v>
      </c>
      <c r="B66" s="54" t="s">
        <v>96</v>
      </c>
      <c r="C66" s="55">
        <v>7329</v>
      </c>
      <c r="D66" s="56" t="s">
        <v>19</v>
      </c>
      <c r="E66" s="66">
        <v>1</v>
      </c>
      <c r="F66" s="375">
        <v>476000</v>
      </c>
      <c r="G66" s="249">
        <f t="shared" ref="G66:G67" si="6">ROUND(E66*F66,0)</f>
        <v>476000</v>
      </c>
    </row>
    <row r="67" spans="1:9" x14ac:dyDescent="0.2">
      <c r="A67" s="261">
        <v>6</v>
      </c>
      <c r="B67" s="54" t="s">
        <v>97</v>
      </c>
      <c r="C67" s="55">
        <v>278</v>
      </c>
      <c r="D67" s="56" t="s">
        <v>19</v>
      </c>
      <c r="E67" s="66">
        <v>10</v>
      </c>
      <c r="F67" s="219">
        <v>111860</v>
      </c>
      <c r="G67" s="249">
        <f t="shared" si="6"/>
        <v>1118600</v>
      </c>
    </row>
    <row r="68" spans="1:9" x14ac:dyDescent="0.2">
      <c r="A68" s="363"/>
      <c r="B68" s="60" t="s">
        <v>8</v>
      </c>
      <c r="C68" s="60"/>
      <c r="D68" s="60"/>
      <c r="E68" s="61"/>
      <c r="F68" s="220"/>
      <c r="G68" s="364">
        <f>SUM(G66:G67)</f>
        <v>1594600</v>
      </c>
    </row>
    <row r="69" spans="1:9" ht="27.75" customHeight="1" x14ac:dyDescent="0.2">
      <c r="A69" s="280"/>
      <c r="B69" s="73"/>
      <c r="C69" s="73"/>
      <c r="D69" s="73"/>
      <c r="E69" s="73"/>
      <c r="F69" s="257"/>
      <c r="G69" s="281"/>
    </row>
    <row r="70" spans="1:9" x14ac:dyDescent="0.2">
      <c r="A70" s="475" t="s">
        <v>219</v>
      </c>
      <c r="B70" s="414"/>
      <c r="C70" s="414"/>
      <c r="D70" s="414"/>
      <c r="E70" s="414"/>
      <c r="F70" s="414"/>
      <c r="G70" s="476"/>
    </row>
    <row r="71" spans="1:9" ht="38.25" x14ac:dyDescent="0.2">
      <c r="A71" s="306" t="s">
        <v>3</v>
      </c>
      <c r="B71" s="60" t="s">
        <v>4</v>
      </c>
      <c r="C71" s="209" t="s">
        <v>191</v>
      </c>
      <c r="D71" s="60" t="s">
        <v>5</v>
      </c>
      <c r="E71" s="60" t="s">
        <v>6</v>
      </c>
      <c r="F71" s="216" t="s">
        <v>7</v>
      </c>
      <c r="G71" s="307" t="s">
        <v>8</v>
      </c>
    </row>
    <row r="72" spans="1:9" x14ac:dyDescent="0.2">
      <c r="A72" s="261">
        <v>5</v>
      </c>
      <c r="B72" s="54" t="s">
        <v>96</v>
      </c>
      <c r="C72" s="55">
        <v>7329</v>
      </c>
      <c r="D72" s="56" t="s">
        <v>19</v>
      </c>
      <c r="E72" s="66">
        <v>1</v>
      </c>
      <c r="F72" s="375">
        <v>476000</v>
      </c>
      <c r="G72" s="249">
        <f t="shared" ref="G72:G74" si="7">ROUND(E72*F72,0)</f>
        <v>476000</v>
      </c>
    </row>
    <row r="73" spans="1:9" x14ac:dyDescent="0.2">
      <c r="A73" s="261">
        <v>6</v>
      </c>
      <c r="B73" s="54" t="s">
        <v>97</v>
      </c>
      <c r="C73" s="55">
        <v>278</v>
      </c>
      <c r="D73" s="56" t="s">
        <v>19</v>
      </c>
      <c r="E73" s="66">
        <v>10</v>
      </c>
      <c r="F73" s="219">
        <v>111860</v>
      </c>
      <c r="G73" s="249">
        <f t="shared" si="7"/>
        <v>1118600</v>
      </c>
    </row>
    <row r="74" spans="1:9" x14ac:dyDescent="0.2">
      <c r="A74" s="261">
        <v>7</v>
      </c>
      <c r="B74" s="54" t="s">
        <v>279</v>
      </c>
      <c r="C74" s="55">
        <v>556</v>
      </c>
      <c r="D74" s="56" t="s">
        <v>19</v>
      </c>
      <c r="E74" s="66">
        <v>2</v>
      </c>
      <c r="F74" s="219">
        <v>135000</v>
      </c>
      <c r="G74" s="249">
        <f t="shared" si="7"/>
        <v>270000</v>
      </c>
      <c r="I74" s="112">
        <f>G68+G75</f>
        <v>3459200</v>
      </c>
    </row>
    <row r="75" spans="1:9" ht="13.5" thickBot="1" x14ac:dyDescent="0.25">
      <c r="A75" s="354"/>
      <c r="B75" s="312" t="s">
        <v>8</v>
      </c>
      <c r="C75" s="312"/>
      <c r="D75" s="312"/>
      <c r="E75" s="313"/>
      <c r="F75" s="253"/>
      <c r="G75" s="314">
        <f>SUM(G72:G74)</f>
        <v>1864600</v>
      </c>
    </row>
    <row r="78" spans="1:9" ht="13.5" thickBot="1" x14ac:dyDescent="0.25"/>
    <row r="79" spans="1:9" x14ac:dyDescent="0.2">
      <c r="A79" s="299" t="s">
        <v>24</v>
      </c>
      <c r="B79" s="301" t="s">
        <v>104</v>
      </c>
      <c r="C79" s="301"/>
      <c r="D79" s="301"/>
      <c r="E79" s="301"/>
      <c r="F79" s="302"/>
      <c r="G79" s="303"/>
    </row>
    <row r="80" spans="1:9" x14ac:dyDescent="0.2">
      <c r="A80" s="471" t="s">
        <v>105</v>
      </c>
      <c r="B80" s="417"/>
      <c r="C80" s="417"/>
      <c r="D80" s="417"/>
      <c r="E80" s="417"/>
      <c r="F80" s="417"/>
      <c r="G80" s="445"/>
    </row>
    <row r="81" spans="1:9" ht="38.25" x14ac:dyDescent="0.2">
      <c r="A81" s="306" t="s">
        <v>3</v>
      </c>
      <c r="B81" s="60" t="s">
        <v>4</v>
      </c>
      <c r="C81" s="209" t="s">
        <v>191</v>
      </c>
      <c r="D81" s="60" t="s">
        <v>5</v>
      </c>
      <c r="E81" s="60" t="s">
        <v>6</v>
      </c>
      <c r="F81" s="216" t="s">
        <v>7</v>
      </c>
      <c r="G81" s="307" t="s">
        <v>8</v>
      </c>
    </row>
    <row r="82" spans="1:9" x14ac:dyDescent="0.2">
      <c r="A82" s="261">
        <v>10</v>
      </c>
      <c r="B82" s="255" t="s">
        <v>97</v>
      </c>
      <c r="C82" s="47">
        <v>278</v>
      </c>
      <c r="D82" s="56" t="s">
        <v>5</v>
      </c>
      <c r="E82" s="57">
        <v>10</v>
      </c>
      <c r="F82" s="219">
        <v>111860</v>
      </c>
      <c r="G82" s="249">
        <f t="shared" ref="G82" si="8">ROUND(E82*F82,0)</f>
        <v>1118600</v>
      </c>
    </row>
    <row r="83" spans="1:9" x14ac:dyDescent="0.2">
      <c r="A83" s="261"/>
      <c r="B83" s="60" t="s">
        <v>8</v>
      </c>
      <c r="C83" s="60"/>
      <c r="D83" s="60"/>
      <c r="E83" s="61"/>
      <c r="F83" s="220"/>
      <c r="G83" s="364">
        <f>SUM(G82)</f>
        <v>1118600</v>
      </c>
    </row>
    <row r="84" spans="1:9" x14ac:dyDescent="0.2">
      <c r="A84" s="280"/>
      <c r="B84" s="73"/>
      <c r="C84" s="73"/>
      <c r="D84" s="73"/>
      <c r="E84" s="73"/>
      <c r="F84" s="257"/>
      <c r="G84" s="281"/>
    </row>
    <row r="85" spans="1:9" x14ac:dyDescent="0.2">
      <c r="A85" s="471" t="s">
        <v>108</v>
      </c>
      <c r="B85" s="417"/>
      <c r="C85" s="417"/>
      <c r="D85" s="417"/>
      <c r="E85" s="417"/>
      <c r="F85" s="417"/>
      <c r="G85" s="445"/>
    </row>
    <row r="86" spans="1:9" ht="38.25" x14ac:dyDescent="0.2">
      <c r="A86" s="306" t="s">
        <v>3</v>
      </c>
      <c r="B86" s="60" t="s">
        <v>4</v>
      </c>
      <c r="C86" s="209" t="s">
        <v>191</v>
      </c>
      <c r="D86" s="60" t="s">
        <v>5</v>
      </c>
      <c r="E86" s="60" t="s">
        <v>6</v>
      </c>
      <c r="F86" s="216" t="s">
        <v>7</v>
      </c>
      <c r="G86" s="307" t="s">
        <v>8</v>
      </c>
    </row>
    <row r="87" spans="1:9" x14ac:dyDescent="0.2">
      <c r="A87" s="365">
        <v>3</v>
      </c>
      <c r="B87" s="64" t="s">
        <v>280</v>
      </c>
      <c r="C87" s="56">
        <v>279</v>
      </c>
      <c r="D87" s="57" t="s">
        <v>52</v>
      </c>
      <c r="E87" s="202">
        <v>2</v>
      </c>
      <c r="F87" s="219">
        <v>235620</v>
      </c>
      <c r="G87" s="249">
        <f>ROUND(E87*F87,0)</f>
        <v>471240</v>
      </c>
    </row>
    <row r="88" spans="1:9" x14ac:dyDescent="0.2">
      <c r="A88" s="366"/>
      <c r="B88" s="60" t="s">
        <v>8</v>
      </c>
      <c r="C88" s="60"/>
      <c r="D88" s="60"/>
      <c r="E88" s="61"/>
      <c r="F88" s="220"/>
      <c r="G88" s="364">
        <f>SUM(G87)</f>
        <v>471240</v>
      </c>
    </row>
    <row r="89" spans="1:9" x14ac:dyDescent="0.2">
      <c r="A89" s="280"/>
      <c r="B89" s="73"/>
      <c r="C89" s="73"/>
      <c r="D89" s="73"/>
      <c r="E89" s="73"/>
      <c r="F89" s="257"/>
      <c r="G89" s="281"/>
    </row>
    <row r="90" spans="1:9" x14ac:dyDescent="0.2">
      <c r="A90" s="466" t="s">
        <v>112</v>
      </c>
      <c r="B90" s="413"/>
      <c r="C90" s="413"/>
      <c r="D90" s="413"/>
      <c r="E90" s="413"/>
      <c r="F90" s="413"/>
      <c r="G90" s="467"/>
    </row>
    <row r="91" spans="1:9" ht="38.25" x14ac:dyDescent="0.2">
      <c r="A91" s="306" t="s">
        <v>3</v>
      </c>
      <c r="B91" s="60" t="s">
        <v>4</v>
      </c>
      <c r="C91" s="209" t="s">
        <v>191</v>
      </c>
      <c r="D91" s="60" t="s">
        <v>5</v>
      </c>
      <c r="E91" s="60" t="s">
        <v>6</v>
      </c>
      <c r="F91" s="216" t="s">
        <v>7</v>
      </c>
      <c r="G91" s="307" t="s">
        <v>8</v>
      </c>
    </row>
    <row r="92" spans="1:9" x14ac:dyDescent="0.2">
      <c r="A92" s="261">
        <v>1</v>
      </c>
      <c r="B92" s="59" t="s">
        <v>116</v>
      </c>
      <c r="C92" s="55">
        <v>11698</v>
      </c>
      <c r="D92" s="56" t="s">
        <v>15</v>
      </c>
      <c r="E92" s="66">
        <v>2</v>
      </c>
      <c r="F92" s="219">
        <v>631000</v>
      </c>
      <c r="G92" s="249">
        <f t="shared" ref="G92:G95" si="9">ROUND(E92*F92,0)</f>
        <v>1262000</v>
      </c>
    </row>
    <row r="93" spans="1:9" x14ac:dyDescent="0.2">
      <c r="A93" s="261">
        <f t="shared" ref="A93:A95" si="10">+A92+1</f>
        <v>2</v>
      </c>
      <c r="B93" s="255" t="s">
        <v>281</v>
      </c>
      <c r="C93" s="55">
        <v>695</v>
      </c>
      <c r="D93" s="56" t="s">
        <v>15</v>
      </c>
      <c r="E93" s="66">
        <v>2</v>
      </c>
      <c r="F93" s="219">
        <v>266000</v>
      </c>
      <c r="G93" s="249">
        <f t="shared" si="9"/>
        <v>532000</v>
      </c>
    </row>
    <row r="94" spans="1:9" x14ac:dyDescent="0.2">
      <c r="A94" s="261">
        <f t="shared" si="10"/>
        <v>3</v>
      </c>
      <c r="B94" s="296" t="s">
        <v>282</v>
      </c>
      <c r="C94" s="55">
        <v>7483</v>
      </c>
      <c r="D94" s="56" t="s">
        <v>15</v>
      </c>
      <c r="E94" s="66">
        <v>2</v>
      </c>
      <c r="F94" s="219">
        <v>238000</v>
      </c>
      <c r="G94" s="249">
        <f t="shared" si="9"/>
        <v>476000</v>
      </c>
    </row>
    <row r="95" spans="1:9" x14ac:dyDescent="0.2">
      <c r="A95" s="261">
        <f t="shared" si="10"/>
        <v>4</v>
      </c>
      <c r="B95" s="255" t="s">
        <v>283</v>
      </c>
      <c r="C95" s="55">
        <v>14642</v>
      </c>
      <c r="D95" s="56" t="s">
        <v>15</v>
      </c>
      <c r="E95" s="66">
        <v>2</v>
      </c>
      <c r="F95" s="219">
        <v>178000</v>
      </c>
      <c r="G95" s="249">
        <f t="shared" si="9"/>
        <v>356000</v>
      </c>
      <c r="I95" s="112">
        <f>G83+G88+G96</f>
        <v>4215840</v>
      </c>
    </row>
    <row r="96" spans="1:9" ht="13.5" thickBot="1" x14ac:dyDescent="0.25">
      <c r="A96" s="367"/>
      <c r="B96" s="368" t="s">
        <v>8</v>
      </c>
      <c r="C96" s="368"/>
      <c r="D96" s="369"/>
      <c r="E96" s="370"/>
      <c r="F96" s="327"/>
      <c r="G96" s="371">
        <f>SUM(G92:G95)</f>
        <v>2626000</v>
      </c>
    </row>
    <row r="98" spans="1:9" ht="13.5" thickBot="1" x14ac:dyDescent="0.25"/>
    <row r="99" spans="1:9" x14ac:dyDescent="0.2">
      <c r="A99" s="299"/>
      <c r="B99" s="301" t="s">
        <v>132</v>
      </c>
      <c r="C99" s="301"/>
      <c r="D99" s="301"/>
      <c r="E99" s="301"/>
      <c r="F99" s="302"/>
      <c r="G99" s="303"/>
    </row>
    <row r="100" spans="1:9" x14ac:dyDescent="0.2">
      <c r="A100" s="471" t="s">
        <v>133</v>
      </c>
      <c r="B100" s="417"/>
      <c r="C100" s="417"/>
      <c r="D100" s="417"/>
      <c r="E100" s="417"/>
      <c r="F100" s="417"/>
      <c r="G100" s="445"/>
    </row>
    <row r="101" spans="1:9" ht="38.25" x14ac:dyDescent="0.2">
      <c r="A101" s="306" t="s">
        <v>3</v>
      </c>
      <c r="B101" s="60" t="s">
        <v>4</v>
      </c>
      <c r="C101" s="209" t="s">
        <v>191</v>
      </c>
      <c r="D101" s="60" t="s">
        <v>5</v>
      </c>
      <c r="E101" s="60" t="s">
        <v>6</v>
      </c>
      <c r="F101" s="216" t="s">
        <v>7</v>
      </c>
      <c r="G101" s="307" t="s">
        <v>8</v>
      </c>
      <c r="I101" s="81" t="s">
        <v>284</v>
      </c>
    </row>
    <row r="102" spans="1:9" x14ac:dyDescent="0.2">
      <c r="A102" s="261">
        <v>2</v>
      </c>
      <c r="B102" s="54" t="s">
        <v>285</v>
      </c>
      <c r="C102" s="55">
        <v>14962</v>
      </c>
      <c r="D102" s="56" t="s">
        <v>19</v>
      </c>
      <c r="E102" s="57">
        <v>1</v>
      </c>
      <c r="F102" s="219">
        <v>1188000</v>
      </c>
      <c r="G102" s="249">
        <f t="shared" ref="G102:G107" si="11">ROUND(E102*F102,0)</f>
        <v>1188000</v>
      </c>
    </row>
    <row r="103" spans="1:9" ht="25.5" x14ac:dyDescent="0.2">
      <c r="A103" s="243">
        <v>3</v>
      </c>
      <c r="B103" s="212" t="s">
        <v>286</v>
      </c>
      <c r="C103" s="152">
        <v>14964</v>
      </c>
      <c r="D103" s="134" t="s">
        <v>19</v>
      </c>
      <c r="E103" s="137">
        <v>1</v>
      </c>
      <c r="F103" s="219">
        <v>120000</v>
      </c>
      <c r="G103" s="249">
        <f t="shared" si="11"/>
        <v>120000</v>
      </c>
    </row>
    <row r="104" spans="1:9" x14ac:dyDescent="0.2">
      <c r="A104" s="261">
        <v>5</v>
      </c>
      <c r="B104" s="54" t="s">
        <v>287</v>
      </c>
      <c r="C104" s="67">
        <v>16067</v>
      </c>
      <c r="D104" s="56" t="s">
        <v>19</v>
      </c>
      <c r="E104" s="57">
        <v>1</v>
      </c>
      <c r="F104" s="219">
        <v>1449920</v>
      </c>
      <c r="G104" s="249">
        <f t="shared" si="11"/>
        <v>1449920</v>
      </c>
    </row>
    <row r="105" spans="1:9" x14ac:dyDescent="0.2">
      <c r="A105" s="261">
        <v>6</v>
      </c>
      <c r="B105" s="54" t="s">
        <v>138</v>
      </c>
      <c r="C105" s="55">
        <v>6816</v>
      </c>
      <c r="D105" s="56" t="s">
        <v>19</v>
      </c>
      <c r="E105" s="57">
        <v>6</v>
      </c>
      <c r="F105" s="219">
        <v>373660</v>
      </c>
      <c r="G105" s="249">
        <f t="shared" si="11"/>
        <v>2241960</v>
      </c>
    </row>
    <row r="106" spans="1:9" x14ac:dyDescent="0.2">
      <c r="A106" s="261">
        <v>7</v>
      </c>
      <c r="B106" s="48" t="s">
        <v>288</v>
      </c>
      <c r="C106" s="47">
        <v>558</v>
      </c>
      <c r="D106" s="56" t="s">
        <v>19</v>
      </c>
      <c r="E106" s="57">
        <v>4</v>
      </c>
      <c r="F106" s="219">
        <v>736610</v>
      </c>
      <c r="G106" s="249">
        <f t="shared" si="11"/>
        <v>2946440</v>
      </c>
    </row>
    <row r="107" spans="1:9" x14ac:dyDescent="0.2">
      <c r="A107" s="261">
        <v>8</v>
      </c>
      <c r="B107" s="48" t="s">
        <v>289</v>
      </c>
      <c r="C107" s="47">
        <v>15170</v>
      </c>
      <c r="D107" s="56" t="s">
        <v>19</v>
      </c>
      <c r="E107" s="57">
        <v>4</v>
      </c>
      <c r="F107" s="219">
        <v>573580</v>
      </c>
      <c r="G107" s="249">
        <f t="shared" si="11"/>
        <v>2294320</v>
      </c>
      <c r="I107" s="112">
        <f>G108</f>
        <v>10240640</v>
      </c>
    </row>
    <row r="108" spans="1:9" ht="13.5" thickBot="1" x14ac:dyDescent="0.25">
      <c r="A108" s="354"/>
      <c r="B108" s="312" t="s">
        <v>8</v>
      </c>
      <c r="C108" s="312"/>
      <c r="D108" s="312"/>
      <c r="E108" s="313"/>
      <c r="F108" s="253"/>
      <c r="G108" s="314">
        <f>SUM(G102:G107)</f>
        <v>10240640</v>
      </c>
    </row>
    <row r="110" spans="1:9" x14ac:dyDescent="0.2">
      <c r="B110" s="119"/>
    </row>
    <row r="111" spans="1:9" ht="18" customHeight="1" thickBot="1" x14ac:dyDescent="0.25"/>
    <row r="112" spans="1:9" x14ac:dyDescent="0.2">
      <c r="A112" s="299" t="s">
        <v>24</v>
      </c>
      <c r="B112" s="301" t="s">
        <v>150</v>
      </c>
      <c r="C112" s="301"/>
      <c r="D112" s="301"/>
      <c r="E112" s="301"/>
      <c r="F112" s="302"/>
      <c r="G112" s="303"/>
    </row>
    <row r="113" spans="1:9" x14ac:dyDescent="0.2">
      <c r="A113" s="468" t="s">
        <v>152</v>
      </c>
      <c r="B113" s="469"/>
      <c r="C113" s="469"/>
      <c r="D113" s="469"/>
      <c r="E113" s="469"/>
      <c r="F113" s="469"/>
      <c r="G113" s="470"/>
    </row>
    <row r="114" spans="1:9" ht="38.25" x14ac:dyDescent="0.2">
      <c r="A114" s="377" t="s">
        <v>3</v>
      </c>
      <c r="B114" s="82" t="s">
        <v>4</v>
      </c>
      <c r="C114" s="209" t="s">
        <v>191</v>
      </c>
      <c r="D114" s="82" t="s">
        <v>5</v>
      </c>
      <c r="E114" s="82" t="s">
        <v>6</v>
      </c>
      <c r="F114" s="376" t="s">
        <v>7</v>
      </c>
      <c r="G114" s="378" t="s">
        <v>8</v>
      </c>
    </row>
    <row r="115" spans="1:9" x14ac:dyDescent="0.2">
      <c r="A115" s="351">
        <v>5</v>
      </c>
      <c r="B115" s="59" t="s">
        <v>155</v>
      </c>
      <c r="C115" s="84">
        <v>7330</v>
      </c>
      <c r="D115" s="83" t="s">
        <v>19</v>
      </c>
      <c r="E115" s="85">
        <v>1</v>
      </c>
      <c r="F115" s="219">
        <v>397460</v>
      </c>
      <c r="G115" s="249">
        <f t="shared" ref="G115:G117" si="12">ROUND(E115*F115,0)</f>
        <v>397460</v>
      </c>
    </row>
    <row r="116" spans="1:9" x14ac:dyDescent="0.2">
      <c r="A116" s="351">
        <v>6</v>
      </c>
      <c r="B116" s="59" t="s">
        <v>290</v>
      </c>
      <c r="C116" s="84">
        <v>7331</v>
      </c>
      <c r="D116" s="83" t="s">
        <v>19</v>
      </c>
      <c r="E116" s="85">
        <v>1</v>
      </c>
      <c r="F116" s="239">
        <v>111860</v>
      </c>
      <c r="G116" s="249">
        <f t="shared" si="12"/>
        <v>111860</v>
      </c>
    </row>
    <row r="117" spans="1:9" x14ac:dyDescent="0.2">
      <c r="A117" s="351">
        <v>7</v>
      </c>
      <c r="B117" s="59" t="s">
        <v>157</v>
      </c>
      <c r="C117" s="84">
        <v>7330</v>
      </c>
      <c r="D117" s="83" t="s">
        <v>19</v>
      </c>
      <c r="E117" s="85">
        <v>16</v>
      </c>
      <c r="F117" s="239">
        <v>85680</v>
      </c>
      <c r="G117" s="249">
        <f t="shared" si="12"/>
        <v>1370880</v>
      </c>
      <c r="I117" s="112">
        <f>G118</f>
        <v>1880200</v>
      </c>
    </row>
    <row r="118" spans="1:9" x14ac:dyDescent="0.2">
      <c r="A118" s="379"/>
      <c r="B118" s="82" t="s">
        <v>8</v>
      </c>
      <c r="C118" s="82"/>
      <c r="D118" s="82"/>
      <c r="E118" s="87"/>
      <c r="F118" s="376"/>
      <c r="G118" s="364">
        <f>SUM(G115:G117)</f>
        <v>1880200</v>
      </c>
    </row>
    <row r="119" spans="1:9" ht="15" x14ac:dyDescent="0.25">
      <c r="A119" s="472" t="s">
        <v>158</v>
      </c>
      <c r="B119" s="473"/>
      <c r="C119" s="473"/>
      <c r="D119" s="473"/>
      <c r="E119" s="473"/>
      <c r="F119" s="473"/>
      <c r="G119" s="474"/>
    </row>
    <row r="120" spans="1:9" ht="39" x14ac:dyDescent="0.25">
      <c r="A120" s="341" t="s">
        <v>3</v>
      </c>
      <c r="B120" s="186" t="s">
        <v>4</v>
      </c>
      <c r="C120" s="209" t="s">
        <v>191</v>
      </c>
      <c r="D120" s="187" t="s">
        <v>5</v>
      </c>
      <c r="E120" s="186" t="s">
        <v>6</v>
      </c>
      <c r="F120" s="236" t="s">
        <v>7</v>
      </c>
      <c r="G120" s="342" t="s">
        <v>8</v>
      </c>
    </row>
    <row r="121" spans="1:9" ht="15" x14ac:dyDescent="0.25">
      <c r="A121" s="355"/>
      <c r="B121" s="178"/>
      <c r="C121" s="183"/>
      <c r="D121" s="183"/>
      <c r="E121" s="178"/>
      <c r="F121" s="360"/>
      <c r="G121" s="356"/>
      <c r="I121" s="181">
        <f>G122</f>
        <v>28000000</v>
      </c>
    </row>
    <row r="122" spans="1:9" ht="60.75" thickBot="1" x14ac:dyDescent="0.3">
      <c r="A122" s="343">
        <v>3</v>
      </c>
      <c r="B122" s="344" t="s">
        <v>291</v>
      </c>
      <c r="C122" s="345">
        <v>15865</v>
      </c>
      <c r="D122" s="345" t="s">
        <v>15</v>
      </c>
      <c r="E122" s="346">
        <v>4</v>
      </c>
      <c r="F122" s="380">
        <v>7000000</v>
      </c>
      <c r="G122" s="249">
        <f t="shared" ref="G122" si="13">ROUND(E122*F122,0)</f>
        <v>28000000</v>
      </c>
    </row>
    <row r="126" spans="1:9" ht="18" customHeight="1" thickBot="1" x14ac:dyDescent="0.25"/>
    <row r="127" spans="1:9" x14ac:dyDescent="0.2">
      <c r="A127" s="299" t="s">
        <v>24</v>
      </c>
      <c r="B127" s="301" t="s">
        <v>161</v>
      </c>
      <c r="C127" s="301"/>
      <c r="D127" s="301"/>
      <c r="E127" s="301"/>
      <c r="F127" s="302"/>
      <c r="G127" s="303"/>
    </row>
    <row r="128" spans="1:9" x14ac:dyDescent="0.2">
      <c r="A128" s="466" t="s">
        <v>163</v>
      </c>
      <c r="B128" s="413"/>
      <c r="C128" s="413"/>
      <c r="D128" s="413"/>
      <c r="E128" s="413"/>
      <c r="F128" s="413"/>
      <c r="G128" s="467"/>
    </row>
    <row r="129" spans="1:9" ht="38.25" x14ac:dyDescent="0.2">
      <c r="A129" s="306" t="s">
        <v>3</v>
      </c>
      <c r="B129" s="60" t="s">
        <v>4</v>
      </c>
      <c r="C129" s="209" t="s">
        <v>191</v>
      </c>
      <c r="D129" s="60" t="s">
        <v>5</v>
      </c>
      <c r="E129" s="60" t="s">
        <v>6</v>
      </c>
      <c r="F129" s="216" t="s">
        <v>7</v>
      </c>
      <c r="G129" s="307" t="s">
        <v>8</v>
      </c>
    </row>
    <row r="130" spans="1:9" x14ac:dyDescent="0.2">
      <c r="A130" s="261">
        <v>6</v>
      </c>
      <c r="B130" s="255" t="s">
        <v>97</v>
      </c>
      <c r="C130" s="55">
        <v>7329</v>
      </c>
      <c r="D130" s="56" t="s">
        <v>19</v>
      </c>
      <c r="E130" s="66">
        <v>10</v>
      </c>
      <c r="F130" s="219">
        <v>111860</v>
      </c>
      <c r="G130" s="249">
        <f t="shared" ref="G130:G131" si="14">ROUND(E130*F130,0)</f>
        <v>1118600</v>
      </c>
    </row>
    <row r="131" spans="1:9" x14ac:dyDescent="0.2">
      <c r="A131" s="261">
        <v>7</v>
      </c>
      <c r="B131" s="255" t="s">
        <v>292</v>
      </c>
      <c r="C131" s="55">
        <v>6936</v>
      </c>
      <c r="D131" s="56" t="s">
        <v>19</v>
      </c>
      <c r="E131" s="66">
        <v>1</v>
      </c>
      <c r="F131" s="219">
        <v>168000</v>
      </c>
      <c r="G131" s="249">
        <f t="shared" si="14"/>
        <v>168000</v>
      </c>
      <c r="I131" s="112">
        <f>G132</f>
        <v>1286600</v>
      </c>
    </row>
    <row r="132" spans="1:9" ht="13.5" thickBot="1" x14ac:dyDescent="0.25">
      <c r="A132" s="354"/>
      <c r="B132" s="312" t="s">
        <v>8</v>
      </c>
      <c r="C132" s="312"/>
      <c r="D132" s="312"/>
      <c r="E132" s="381"/>
      <c r="F132" s="253"/>
      <c r="G132" s="314">
        <f>SUM(G130:G131)</f>
        <v>1286600</v>
      </c>
    </row>
    <row r="134" spans="1:9" ht="13.5" thickBot="1" x14ac:dyDescent="0.25"/>
    <row r="135" spans="1:9" x14ac:dyDescent="0.2">
      <c r="A135" s="268"/>
      <c r="B135" s="301" t="s">
        <v>167</v>
      </c>
      <c r="C135" s="318"/>
      <c r="D135" s="318"/>
      <c r="E135" s="318"/>
      <c r="F135" s="319"/>
      <c r="G135" s="320"/>
    </row>
    <row r="136" spans="1:9" x14ac:dyDescent="0.2">
      <c r="A136" s="466" t="s">
        <v>171</v>
      </c>
      <c r="B136" s="413"/>
      <c r="C136" s="413"/>
      <c r="D136" s="413"/>
      <c r="E136" s="413"/>
      <c r="F136" s="413"/>
      <c r="G136" s="467"/>
    </row>
    <row r="137" spans="1:9" ht="38.25" x14ac:dyDescent="0.2">
      <c r="A137" s="306" t="s">
        <v>3</v>
      </c>
      <c r="B137" s="60" t="s">
        <v>4</v>
      </c>
      <c r="C137" s="209" t="s">
        <v>191</v>
      </c>
      <c r="D137" s="60" t="s">
        <v>5</v>
      </c>
      <c r="E137" s="60" t="s">
        <v>6</v>
      </c>
      <c r="F137" s="216" t="s">
        <v>7</v>
      </c>
      <c r="G137" s="307" t="s">
        <v>8</v>
      </c>
    </row>
    <row r="138" spans="1:9" x14ac:dyDescent="0.2">
      <c r="A138" s="261">
        <v>5</v>
      </c>
      <c r="B138" s="59" t="s">
        <v>172</v>
      </c>
      <c r="C138" s="55">
        <v>7329</v>
      </c>
      <c r="D138" s="56" t="s">
        <v>19</v>
      </c>
      <c r="E138" s="66">
        <v>1</v>
      </c>
      <c r="F138" s="375">
        <v>476000</v>
      </c>
      <c r="G138" s="249">
        <f t="shared" ref="G138:G139" si="15">ROUND(E138*F138,0)</f>
        <v>476000</v>
      </c>
    </row>
    <row r="139" spans="1:9" x14ac:dyDescent="0.2">
      <c r="A139" s="261">
        <v>6</v>
      </c>
      <c r="B139" s="54" t="s">
        <v>97</v>
      </c>
      <c r="C139" s="55">
        <v>7329</v>
      </c>
      <c r="D139" s="56" t="s">
        <v>19</v>
      </c>
      <c r="E139" s="66">
        <v>10</v>
      </c>
      <c r="F139" s="219">
        <v>111860</v>
      </c>
      <c r="G139" s="249">
        <f t="shared" si="15"/>
        <v>1118600</v>
      </c>
      <c r="I139" s="112">
        <f>G140</f>
        <v>1594600</v>
      </c>
    </row>
    <row r="140" spans="1:9" ht="13.5" thickBot="1" x14ac:dyDescent="0.25">
      <c r="A140" s="354"/>
      <c r="B140" s="312" t="s">
        <v>8</v>
      </c>
      <c r="C140" s="312"/>
      <c r="D140" s="312"/>
      <c r="E140" s="313"/>
      <c r="F140" s="253"/>
      <c r="G140" s="314">
        <f>SUM(G138:G139)</f>
        <v>1594600</v>
      </c>
    </row>
    <row r="142" spans="1:9" ht="13.5" thickBot="1" x14ac:dyDescent="0.25"/>
    <row r="143" spans="1:9" x14ac:dyDescent="0.2">
      <c r="A143" s="268"/>
      <c r="B143" s="301" t="s">
        <v>243</v>
      </c>
      <c r="C143" s="318"/>
      <c r="D143" s="318"/>
      <c r="E143" s="318"/>
      <c r="F143" s="319"/>
      <c r="G143" s="320"/>
    </row>
    <row r="144" spans="1:9" x14ac:dyDescent="0.2">
      <c r="A144" s="280"/>
      <c r="B144" s="73" t="s">
        <v>180</v>
      </c>
      <c r="C144" s="73"/>
      <c r="D144" s="73"/>
      <c r="E144" s="73"/>
      <c r="F144" s="257"/>
      <c r="G144" s="281"/>
    </row>
    <row r="145" spans="1:9" ht="38.25" x14ac:dyDescent="0.2">
      <c r="A145" s="241" t="s">
        <v>3</v>
      </c>
      <c r="B145" s="132" t="s">
        <v>4</v>
      </c>
      <c r="C145" s="209" t="s">
        <v>191</v>
      </c>
      <c r="D145" s="132" t="s">
        <v>5</v>
      </c>
      <c r="E145" s="132" t="s">
        <v>6</v>
      </c>
      <c r="F145" s="216" t="s">
        <v>7</v>
      </c>
      <c r="G145" s="242" t="s">
        <v>8</v>
      </c>
    </row>
    <row r="146" spans="1:9" x14ac:dyDescent="0.2">
      <c r="A146" s="351">
        <v>1</v>
      </c>
      <c r="B146" s="59" t="s">
        <v>185</v>
      </c>
      <c r="C146" s="83">
        <v>7330</v>
      </c>
      <c r="D146" s="83" t="s">
        <v>19</v>
      </c>
      <c r="E146" s="85">
        <v>1</v>
      </c>
      <c r="F146" s="239">
        <v>397460</v>
      </c>
      <c r="G146" s="249">
        <f t="shared" ref="G146:G148" si="16">ROUND(E146*F146,0)</f>
        <v>397460</v>
      </c>
    </row>
    <row r="147" spans="1:9" x14ac:dyDescent="0.2">
      <c r="A147" s="351">
        <v>2</v>
      </c>
      <c r="B147" s="59" t="s">
        <v>290</v>
      </c>
      <c r="C147" s="83">
        <v>7331</v>
      </c>
      <c r="D147" s="83" t="s">
        <v>19</v>
      </c>
      <c r="E147" s="85">
        <v>1</v>
      </c>
      <c r="F147" s="239">
        <v>111860</v>
      </c>
      <c r="G147" s="249">
        <f t="shared" si="16"/>
        <v>111860</v>
      </c>
    </row>
    <row r="148" spans="1:9" x14ac:dyDescent="0.2">
      <c r="A148" s="351">
        <v>3</v>
      </c>
      <c r="B148" s="59" t="s">
        <v>186</v>
      </c>
      <c r="C148" s="83">
        <v>277</v>
      </c>
      <c r="D148" s="83" t="s">
        <v>19</v>
      </c>
      <c r="E148" s="85">
        <v>2</v>
      </c>
      <c r="F148" s="239">
        <v>85680</v>
      </c>
      <c r="G148" s="249">
        <f t="shared" si="16"/>
        <v>171360</v>
      </c>
      <c r="I148" s="130">
        <f>SUM(G149)</f>
        <v>680680</v>
      </c>
    </row>
    <row r="149" spans="1:9" ht="13.5" thickBot="1" x14ac:dyDescent="0.25">
      <c r="A149" s="382"/>
      <c r="B149" s="383" t="s">
        <v>8</v>
      </c>
      <c r="C149" s="383"/>
      <c r="D149" s="383"/>
      <c r="E149" s="384"/>
      <c r="F149" s="385"/>
      <c r="G149" s="314">
        <f>SUM(G146:G148)</f>
        <v>680680</v>
      </c>
    </row>
    <row r="150" spans="1:9" x14ac:dyDescent="0.2">
      <c r="F150" s="81"/>
    </row>
    <row r="151" spans="1:9" ht="15" x14ac:dyDescent="0.25">
      <c r="B151" s="353" t="s">
        <v>293</v>
      </c>
      <c r="F151" s="81"/>
      <c r="G151" s="399">
        <f>SUM(I1:I150)</f>
        <v>80908240</v>
      </c>
    </row>
    <row r="152" spans="1:9" x14ac:dyDescent="0.2">
      <c r="F152" s="81"/>
    </row>
    <row r="153" spans="1:9" x14ac:dyDescent="0.2">
      <c r="F153" s="81"/>
    </row>
  </sheetData>
  <mergeCells count="23">
    <mergeCell ref="B43:G43"/>
    <mergeCell ref="A44:G44"/>
    <mergeCell ref="A19:G19"/>
    <mergeCell ref="A31:G31"/>
    <mergeCell ref="B5:G5"/>
    <mergeCell ref="B7:G7"/>
    <mergeCell ref="A8:G8"/>
    <mergeCell ref="B2:F3"/>
    <mergeCell ref="B30:G30"/>
    <mergeCell ref="A136:G136"/>
    <mergeCell ref="A113:G113"/>
    <mergeCell ref="A128:G128"/>
    <mergeCell ref="A90:G90"/>
    <mergeCell ref="A100:G100"/>
    <mergeCell ref="A119:G119"/>
    <mergeCell ref="B63:G63"/>
    <mergeCell ref="A64:G64"/>
    <mergeCell ref="A70:G70"/>
    <mergeCell ref="A80:G80"/>
    <mergeCell ref="A85:G85"/>
    <mergeCell ref="B56:G56"/>
    <mergeCell ref="A57:G57"/>
    <mergeCell ref="B18:G18"/>
  </mergeCells>
  <pageMargins left="0.7" right="0.7" top="0.75" bottom="0.75" header="0.3" footer="0.3"/>
  <pageSetup scale="67" orientation="portrait" r:id="rId1"/>
  <rowBreaks count="1" manualBreakCount="1">
    <brk id="5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GRUPO TODOS GRUPOS </vt:lpstr>
      <vt:lpstr>GRUPO I  TUBERIA Y ACCES PVC</vt:lpstr>
      <vt:lpstr>GRUPO II TUBERI Y ACCE POLIETIE</vt:lpstr>
      <vt:lpstr>GRUPO III ACCES HD </vt:lpstr>
      <vt:lpstr>'GRUPO I  TUBERIA Y ACCES PVC'!Área_de_impresión</vt:lpstr>
      <vt:lpstr>'GRUPO II TUBERI Y ACCE POLIETIE'!Área_de_impresión</vt:lpstr>
      <vt:lpstr>'GRUPO III ACCES HD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Nolberto Pineda</dc:creator>
  <cp:keywords/>
  <dc:description/>
  <cp:lastModifiedBy>Contratista Contratacion 1</cp:lastModifiedBy>
  <cp:revision/>
  <dcterms:created xsi:type="dcterms:W3CDTF">2022-07-15T18:25:23Z</dcterms:created>
  <dcterms:modified xsi:type="dcterms:W3CDTF">2022-08-19T19:47:55Z</dcterms:modified>
  <cp:category/>
  <cp:contentStatus/>
</cp:coreProperties>
</file>