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ristizabal\Downloads\"/>
    </mc:Choice>
  </mc:AlternateContent>
  <xr:revisionPtr revIDLastSave="0" documentId="13_ncr:1_{7FBC3232-E68C-4B5F-9645-8ABFAF03D2C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GRUPO I TUBERIA " sheetId="7" r:id="rId1"/>
    <sheet name="GRUPO II HD " sheetId="8" r:id="rId2"/>
    <sheet name="GRUPO III POLIETILENO " sheetId="14" r:id="rId3"/>
    <sheet name="Hoja1" sheetId="15" r:id="rId4"/>
  </sheets>
  <definedNames>
    <definedName name="_xlnm.Print_Area" localSheetId="0">'GRUPO I TUBERIA '!$A$2:$G$138</definedName>
    <definedName name="_xlnm.Print_Area" localSheetId="1">'GRUPO II HD '!$A$3:$G$84</definedName>
    <definedName name="_xlnm.Print_Area" localSheetId="2">'GRUPO III POLIETILENO '!$B$4:$I$23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5" l="1"/>
  <c r="A4" i="15"/>
  <c r="A13" i="8" l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F76" i="8" l="1"/>
  <c r="F75" i="8"/>
  <c r="F74" i="8"/>
  <c r="F73" i="8"/>
  <c r="F72" i="8"/>
  <c r="F71" i="8"/>
  <c r="F70" i="8"/>
  <c r="F69" i="8"/>
  <c r="F68" i="8"/>
  <c r="F77" i="8" l="1"/>
  <c r="F63" i="8"/>
  <c r="F62" i="8"/>
  <c r="F61" i="8"/>
  <c r="F60" i="8"/>
  <c r="F64" i="8" s="1"/>
  <c r="G15" i="14"/>
  <c r="G16" i="14" s="1"/>
  <c r="F129" i="7"/>
  <c r="F128" i="7"/>
  <c r="F127" i="7"/>
  <c r="F126" i="7"/>
  <c r="F55" i="8"/>
  <c r="F54" i="8"/>
  <c r="F53" i="8"/>
  <c r="F121" i="7"/>
  <c r="F120" i="7"/>
  <c r="F119" i="7"/>
  <c r="F118" i="7"/>
  <c r="F117" i="7"/>
  <c r="F116" i="7"/>
  <c r="F111" i="7"/>
  <c r="F110" i="7"/>
  <c r="F109" i="7"/>
  <c r="F108" i="7"/>
  <c r="F107" i="7"/>
  <c r="F106" i="7"/>
  <c r="F130" i="7" l="1"/>
  <c r="F122" i="7"/>
  <c r="F56" i="8"/>
  <c r="I56" i="8"/>
  <c r="F112" i="7"/>
  <c r="G9" i="14" l="1"/>
  <c r="E8" i="14"/>
  <c r="G8" i="14" s="1"/>
  <c r="G10" i="14" s="1"/>
  <c r="G19" i="14" s="1"/>
  <c r="G21" i="14" l="1"/>
  <c r="G22" i="14" s="1"/>
  <c r="G23" i="14" s="1"/>
  <c r="J8" i="14"/>
  <c r="I21" i="14"/>
  <c r="F100" i="7" l="1"/>
  <c r="F99" i="7"/>
  <c r="F98" i="7"/>
  <c r="F97" i="7"/>
  <c r="F101" i="7" l="1"/>
  <c r="F42" i="7"/>
  <c r="A42" i="7"/>
  <c r="F41" i="7"/>
  <c r="I6" i="7" l="1"/>
  <c r="I7" i="7"/>
  <c r="I8" i="7"/>
  <c r="I17" i="7"/>
  <c r="I18" i="7"/>
  <c r="I26" i="7"/>
  <c r="I31" i="7"/>
  <c r="I36" i="7"/>
  <c r="I37" i="7"/>
  <c r="I39" i="7"/>
  <c r="I50" i="7"/>
  <c r="I53" i="7"/>
  <c r="I56" i="7"/>
  <c r="I62" i="7"/>
  <c r="I63" i="7"/>
  <c r="I65" i="7"/>
  <c r="I66" i="7"/>
  <c r="I79" i="7"/>
  <c r="L79" i="7"/>
  <c r="I88" i="7"/>
  <c r="I89" i="7"/>
  <c r="I90" i="7"/>
  <c r="N79" i="7"/>
  <c r="F92" i="7" l="1"/>
  <c r="F91" i="7"/>
  <c r="F90" i="7"/>
  <c r="F89" i="7"/>
  <c r="F88" i="7"/>
  <c r="F93" i="7" l="1"/>
  <c r="F45" i="8" l="1"/>
  <c r="F42" i="8"/>
  <c r="F39" i="8"/>
  <c r="F48" i="8" s="1"/>
  <c r="F82" i="7"/>
  <c r="F81" i="7"/>
  <c r="F80" i="7"/>
  <c r="F79" i="7"/>
  <c r="D78" i="7"/>
  <c r="F78" i="7" s="1"/>
  <c r="F77" i="7"/>
  <c r="D76" i="7"/>
  <c r="D75" i="7"/>
  <c r="F69" i="7"/>
  <c r="F68" i="7"/>
  <c r="F67" i="7"/>
  <c r="F66" i="7"/>
  <c r="F65" i="7"/>
  <c r="F64" i="7"/>
  <c r="F63" i="7"/>
  <c r="F62" i="7"/>
  <c r="F31" i="8"/>
  <c r="F56" i="7"/>
  <c r="F53" i="7"/>
  <c r="F50" i="7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25" i="8" s="1"/>
  <c r="F43" i="7"/>
  <c r="F40" i="7"/>
  <c r="F39" i="7"/>
  <c r="D38" i="7"/>
  <c r="F37" i="7"/>
  <c r="F36" i="7"/>
  <c r="F31" i="7"/>
  <c r="F32" i="7" s="1"/>
  <c r="F7" i="8"/>
  <c r="F8" i="8" s="1"/>
  <c r="J8" i="8" s="1"/>
  <c r="F26" i="7"/>
  <c r="F20" i="7"/>
  <c r="F19" i="7"/>
  <c r="F18" i="7"/>
  <c r="F17" i="7"/>
  <c r="F10" i="7"/>
  <c r="F9" i="7"/>
  <c r="F8" i="7"/>
  <c r="F7" i="7"/>
  <c r="F6" i="7"/>
  <c r="F44" i="7" l="1"/>
  <c r="F11" i="7"/>
  <c r="F58" i="7"/>
  <c r="I33" i="8" s="1"/>
  <c r="K33" i="8" s="1"/>
  <c r="F27" i="7"/>
  <c r="I8" i="8" s="1"/>
  <c r="K8" i="8" s="1"/>
  <c r="F33" i="8"/>
  <c r="J33" i="8" s="1"/>
  <c r="F21" i="7"/>
  <c r="F71" i="7"/>
  <c r="F38" i="7"/>
  <c r="I38" i="7"/>
  <c r="F76" i="7"/>
  <c r="I76" i="7"/>
  <c r="F75" i="7"/>
  <c r="F83" i="7" s="1"/>
  <c r="I75" i="7"/>
  <c r="J25" i="8"/>
  <c r="F134" i="7" l="1"/>
  <c r="I25" i="8"/>
  <c r="K25" i="8" s="1"/>
  <c r="F84" i="8"/>
  <c r="K83" i="7"/>
  <c r="I19" i="14" l="1"/>
  <c r="F136" i="7"/>
  <c r="H84" i="8"/>
  <c r="I20" i="14"/>
  <c r="I22" i="14" s="1"/>
  <c r="F86" i="8"/>
  <c r="F87" i="8" s="1"/>
  <c r="F88" i="8" s="1"/>
  <c r="I84" i="8"/>
  <c r="F137" i="7" l="1"/>
  <c r="F138" i="7"/>
  <c r="J84" i="8"/>
</calcChain>
</file>

<file path=xl/sharedStrings.xml><?xml version="1.0" encoding="utf-8"?>
<sst xmlns="http://schemas.openxmlformats.org/spreadsheetml/2006/main" count="432" uniqueCount="136">
  <si>
    <t>TOTAL</t>
  </si>
  <si>
    <t xml:space="preserve">AGUADAS </t>
  </si>
  <si>
    <t xml:space="preserve">ANSERMA </t>
  </si>
  <si>
    <t xml:space="preserve"> </t>
  </si>
  <si>
    <t xml:space="preserve">CHINCHINA </t>
  </si>
  <si>
    <t xml:space="preserve">SALAMINA </t>
  </si>
  <si>
    <t>ITEMS</t>
  </si>
  <si>
    <t xml:space="preserve">DESCRIPCION </t>
  </si>
  <si>
    <t>UNID</t>
  </si>
  <si>
    <t>CANTIDAD</t>
  </si>
  <si>
    <t>VR. UNITARIO</t>
  </si>
  <si>
    <t xml:space="preserve">VR. TOTAL </t>
  </si>
  <si>
    <t>und</t>
  </si>
  <si>
    <t>ml</t>
  </si>
  <si>
    <t>1/4 gal</t>
  </si>
  <si>
    <t>CODIGO INVENTARIO</t>
  </si>
  <si>
    <t>ADHESIVO ACONDICIONADOR</t>
  </si>
  <si>
    <t>Un</t>
  </si>
  <si>
    <t>Cuarto</t>
  </si>
  <si>
    <t>un</t>
  </si>
  <si>
    <t xml:space="preserve">COSTO TOTAL INCLUIDO IVA 19% </t>
  </si>
  <si>
    <t xml:space="preserve">LA DORADA </t>
  </si>
  <si>
    <t>Silletas yee  de 12 x 6"</t>
  </si>
  <si>
    <t xml:space="preserve">NEIRA </t>
  </si>
  <si>
    <t>Adaptador macho PF +UAD de 1/2"</t>
  </si>
  <si>
    <t>ML</t>
  </si>
  <si>
    <t>UN</t>
  </si>
  <si>
    <t>Tuberia Corrugada PVC-S  de 12" Union Caucho S-8</t>
  </si>
  <si>
    <t>Tuberia Corrugada PVC-S  de 10" Union Caucho S-8</t>
  </si>
  <si>
    <t>Tuberia Corrugada PVC-S  de 06" Unión Caucho S-8</t>
  </si>
  <si>
    <t>Cambio  red alcantarillado salida a Manzanares Barrio Nuevo Oriente  en el Municipio de Marquetalia Caldas</t>
  </si>
  <si>
    <t>SILLAS YEE 14"X6"</t>
  </si>
  <si>
    <t>Tubería PVC de 8" RDE 21 200PSI unión mecánica</t>
  </si>
  <si>
    <t>Tee HD de 8"JH a 4" extremo brida</t>
  </si>
  <si>
    <t>cambio conducción agua cruda en el sector el refugio vereda el palo en el corregimiento de Arauca</t>
  </si>
  <si>
    <t>Reposicion alcantarilaldo en la  carrera 5 caño con calle 38A y carrera 5 entre calles 38A a la 38 en el municipio de La Dorada Caldas</t>
  </si>
  <si>
    <t>TUBERIA PVC ALCANTARILLADO UNION CAUCHO DE 27"</t>
  </si>
  <si>
    <t xml:space="preserve"> Cambio en la carrera 5 entre calles 8 a la 15 en el municipio de Aguadas Caldas</t>
  </si>
  <si>
    <t>Tubería PVC de 2" RDE 21 unión mecánica</t>
  </si>
  <si>
    <t>Tubería PVC de 3" RDE 21 unión mecánica</t>
  </si>
  <si>
    <t>Tubería PVC de 4" RDE 21 unión mecánica</t>
  </si>
  <si>
    <t>Hidrante tipo torre JH de 3"</t>
  </si>
  <si>
    <t>Reducción HD  de 3" a 2" JH</t>
  </si>
  <si>
    <t>Reducción HD  de 4" a 3" JH</t>
  </si>
  <si>
    <t>Tee HD 3" por 2" JH</t>
  </si>
  <si>
    <t>Tee HD 3" por 3" JH</t>
  </si>
  <si>
    <t>Cruz HD de 3" por 2" para PVC</t>
  </si>
  <si>
    <t>Codo de HD 2" por 45° JH</t>
  </si>
  <si>
    <t>Tapón soldado PVC de 4"</t>
  </si>
  <si>
    <t>Acople universal de HD 2"</t>
  </si>
  <si>
    <t>Acople universal de HD 3"</t>
  </si>
  <si>
    <t>Tuberia Corrugada PVC-S  de 12" S-8</t>
  </si>
  <si>
    <t>Tuberia Corrugada PVC-S  de 06" S-8</t>
  </si>
  <si>
    <t>Tuberia de 6" PVC RDE 21 union mecanica</t>
  </si>
  <si>
    <t>Tuberia de 4" PVC RDE 21 union mecanica</t>
  </si>
  <si>
    <t>Collarines de 4"a 1/2" PVC</t>
  </si>
  <si>
    <t>Adaptador macho PF 1/2"</t>
  </si>
  <si>
    <t>Collarines de 3"a 1/2" PVC</t>
  </si>
  <si>
    <t>Manguera PF+UAD 1/2" RDE 9</t>
  </si>
  <si>
    <t xml:space="preserve">GRUPO I  ACUEDUCTO Y ALCANTARILLADO  Y SUS ACCESORIOS </t>
  </si>
  <si>
    <t xml:space="preserve">GRUPO II HD </t>
  </si>
  <si>
    <t>Reposición de alcantarillado barrio La Laguna  primera fase en el  en el   municipio de Samana Caldas</t>
  </si>
  <si>
    <t>TUBERIA PVC ALCANTARILLAD INCLUYE UNION DE 51"</t>
  </si>
  <si>
    <t>SILLAS YEE 10"X6"</t>
  </si>
  <si>
    <t>TUBERIA PVC ALCANTARILLADO UNION CAUCHO DE 6" S-8</t>
  </si>
  <si>
    <t xml:space="preserve">TUBERIA PVC ALCANTARILLADO UNION CAUCHO DE 10" S-8 </t>
  </si>
  <si>
    <t>TUBERIA PVC ALCANTARILLADO UNION CAUCHO DE 14" S-8</t>
  </si>
  <si>
    <t xml:space="preserve">TUBERIA PVC ALCANTARILLADO UNION CAUCHO DE 6" S-8 </t>
  </si>
  <si>
    <t xml:space="preserve">Manguera PF+UAD de 1/2"  RDE9 </t>
  </si>
  <si>
    <t>Válvula JH HD de 2"</t>
  </si>
  <si>
    <t>Válvula JH HD de 3"</t>
  </si>
  <si>
    <t xml:space="preserve">Porta valvula de 4" HD </t>
  </si>
  <si>
    <t xml:space="preserve">Porta valvula de 4"  HD </t>
  </si>
  <si>
    <t xml:space="preserve">Collar de derivación de 2" a 1/2" PVC </t>
  </si>
  <si>
    <t xml:space="preserve">Collar de derivación de 3" a 1/2" PVC </t>
  </si>
  <si>
    <t xml:space="preserve">Collar de derivación de 4" a 1/2" PVC </t>
  </si>
  <si>
    <t>SILLAS YEE 12"X6"</t>
  </si>
  <si>
    <t>Reposición de alcantarillado en el sector alto de la culebra  en el Municipio de Manzanares Caldas</t>
  </si>
  <si>
    <t>ITEM</t>
  </si>
  <si>
    <t>DETALLE</t>
  </si>
  <si>
    <t>UND</t>
  </si>
  <si>
    <t>VALOR  UNIT</t>
  </si>
  <si>
    <t>VALOR TOTAL</t>
  </si>
  <si>
    <t>Tuberia  polietileno  de 8" PN 16</t>
  </si>
  <si>
    <t>Portaflanches politileno 8" PN 16</t>
  </si>
  <si>
    <t>juego de empaques y tornillos 4"</t>
  </si>
  <si>
    <t>juego de empaques y tornillos 8"</t>
  </si>
  <si>
    <t xml:space="preserve">Collarin derivacion en HD para polietileno 8" por 1" </t>
  </si>
  <si>
    <t>Ventosa plastica combinada y triple accion  de 1" roscada incluye llave de corte y niples</t>
  </si>
  <si>
    <t>Acople universal de 6" R1-R2</t>
  </si>
  <si>
    <t xml:space="preserve">GRUPO III POLIETILENO </t>
  </si>
  <si>
    <t>SILLAS YEE 20"X6"</t>
  </si>
  <si>
    <t>Manguera PF+UAD de 1/2"  RDE 9</t>
  </si>
  <si>
    <t>Tuberia PVC de 2" RDE 21 union mecanica</t>
  </si>
  <si>
    <t>Tuberia PVC de 3" RDE 21 union mecanica</t>
  </si>
  <si>
    <t>Collar de derivacion de 2" a 1/2"</t>
  </si>
  <si>
    <t>Collar de derivacion de 3" a 1/2"</t>
  </si>
  <si>
    <t xml:space="preserve">Valvula HD JH 3" </t>
  </si>
  <si>
    <t>Acople universal de 3"  HD</t>
  </si>
  <si>
    <t xml:space="preserve">ALCANTARILLADO </t>
  </si>
  <si>
    <t xml:space="preserve">ACUEDUCTO </t>
  </si>
  <si>
    <t>Adquisicion de tuberia para construccion de red de acueducto sector El Palo  hasta abricas en el municipio de Anserma  Caldas</t>
  </si>
  <si>
    <t>Manguera PF+UAD de 1/2" RDE 9</t>
  </si>
  <si>
    <t>Adaptador macho PF+UAD de 1/2"</t>
  </si>
  <si>
    <t>Brida loca HD de 4"</t>
  </si>
  <si>
    <t>Tee HD de 4" Brida a 3" JH</t>
  </si>
  <si>
    <t>Valvula HD JH de 3"</t>
  </si>
  <si>
    <t>Portaflanche Polietileno de 4" PN 16</t>
  </si>
  <si>
    <t>Acople universal HD de 3"</t>
  </si>
  <si>
    <t xml:space="preserve">Collar de derivacion de 3" a 1/2 PVC </t>
  </si>
  <si>
    <t>Reposición y optimización de red de alcantarillado, cambio de acueducto y ejecución de obras complementarias de pavimentación en la vía localizada  en la calle 5 entre carreras 8 a 9 sector la cárcel, municipio de aguadas, caldas</t>
  </si>
  <si>
    <t>Suministros para la reposición aducción san juan municipio de Marquetalia</t>
  </si>
  <si>
    <t>Suministro de tuberías y accesorios para la reposicion de redes de acueducto y alcantarillado para el proyecto anillo vía - san isido en el municipio de anserma caldas</t>
  </si>
  <si>
    <t xml:space="preserve">Reposición redes de acueducto y alcantarillado en los sectores carrera 9 calles 21 a 21 b, calle 25 entre carreras 8a y 10, calle 26 entre carreras 8  en el municipio de Supia
</t>
  </si>
  <si>
    <t>Reposición redes de acueducto y alcantarillado en los sectores carrera 9 entre calles 39 a 40 , la calle32 entre carreras 6 y 7  alcaldía  en el municipio de Supia caldas</t>
  </si>
  <si>
    <t>Adquisición  de tubería para reparaciones varias en las seccionales de Aguadas, La Dorada, Salamina</t>
  </si>
  <si>
    <t>Adhesivo  acondicionador Epóxico</t>
  </si>
  <si>
    <t xml:space="preserve">Tuberia de 3" PVC RDE 21 union mecanica </t>
  </si>
  <si>
    <t>TUBERIA PVC ALCANTARILLADO UNION CAUCHO DE 6"  S-8</t>
  </si>
  <si>
    <t>TUBERIA PVC ALCANTARILLADO UNION CAUCHO DE 12"  - S-8</t>
  </si>
  <si>
    <t>TUBERIA PVC ALCANTARILLADO UNION CAUCHO DE 20" S-8</t>
  </si>
  <si>
    <t xml:space="preserve">Tuberia PVC  unión mecanica de 3" 200 PSI  RDE 21 </t>
  </si>
  <si>
    <t>TUBERIA PVC ALCANTARILLADO UNION CAUCHO DE 12" S-8</t>
  </si>
  <si>
    <t>IVA 19%</t>
  </si>
  <si>
    <t xml:space="preserve">GRAN TOTAL </t>
  </si>
  <si>
    <t>Codo de HD 3" por 90°  JH</t>
  </si>
  <si>
    <t>Adquisición   acoples HD de para la seccional de Neira Caldas</t>
  </si>
  <si>
    <t xml:space="preserve">Adquisición  tapas válvulas para las seccionales de Chinchiná, La Dorada y Anserma </t>
  </si>
  <si>
    <t xml:space="preserve">ACUEDUCTO  </t>
  </si>
  <si>
    <t>Bridas locas de 8"  HD</t>
  </si>
  <si>
    <t xml:space="preserve">SUB TOTAL </t>
  </si>
  <si>
    <t>Hidrante  diametro 3"   JH</t>
  </si>
  <si>
    <t>Tee HD con brida  8" por 3" Brida</t>
  </si>
  <si>
    <t>Valvula  HD con brida 3"</t>
  </si>
  <si>
    <t xml:space="preserve">Reduccion  HD  de 8"  X 6" brida  </t>
  </si>
  <si>
    <t>Suministro de tuberías y accesorios para la reposicion de redes de acueducto y alcantarillado para el proyecto anillo vía - san isidro en el municipio de anserma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</si>
</sst>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&quot;$&quot;* #,##0.00_-;\-&quot;$&quot;* #,##0.00_-;_-&quot;$&quot;* &quot;-&quot;??_-;_-@_-"/>
    <numFmt numFmtId="168" formatCode="_-&quot;$&quot;\ * #.##0.00_-;\-&quot;$&quot;\ * #.##0.00_-;_-&quot;$&quot;\ * &quot;-&quot;??_-;_-@_-"/>
    <numFmt numFmtId="169" formatCode="_ * #,##0.00_ ;_ * \-#,##0.00_ ;_ * &quot;-&quot;??_ ;_ @_ "/>
    <numFmt numFmtId="170" formatCode="_ * #,##0_ ;_ * \-#,##0_ ;_ * &quot;-&quot;_ ;_ @_ "/>
    <numFmt numFmtId="172" formatCode="_-[$$-240A]\ * #,##0_ ;_-[$$-240A]\ * \-#,##0\ ;_-[$$-240A]\ * &quot;-&quot;??_ ;_-@_ 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7" fillId="0" borderId="0"/>
  </cellStyleXfs>
  <cellXfs count="154">
    <xf numFmtId="0" fontId="0" fillId="0" borderId="0" xfId="0"/>
    <xf numFmtId="0" fontId="6" fillId="3" borderId="1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9" fillId="0" borderId="1" xfId="4" applyNumberFormat="1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9" fillId="0" borderId="0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41" fontId="0" fillId="0" borderId="0" xfId="16" applyFont="1" applyFill="1"/>
    <xf numFmtId="41" fontId="0" fillId="0" borderId="0" xfId="0" applyNumberFormat="1" applyFill="1"/>
    <xf numFmtId="0" fontId="8" fillId="3" borderId="4" xfId="0" applyNumberFormat="1" applyFont="1" applyFill="1" applyBorder="1" applyAlignment="1">
      <alignment vertical="center"/>
    </xf>
    <xf numFmtId="0" fontId="8" fillId="3" borderId="4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0" fontId="8" fillId="3" borderId="1" xfId="0" applyNumberFormat="1" applyFont="1" applyFill="1" applyBorder="1" applyAlignment="1">
      <alignment horizontal="justify" vertical="center" wrapText="1"/>
    </xf>
    <xf numFmtId="0" fontId="8" fillId="4" borderId="1" xfId="0" applyNumberFormat="1" applyFont="1" applyFill="1" applyBorder="1" applyAlignment="1"/>
    <xf numFmtId="0" fontId="9" fillId="3" borderId="1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0" fillId="5" borderId="0" xfId="0" applyFill="1"/>
    <xf numFmtId="43" fontId="0" fillId="0" borderId="0" xfId="0" applyNumberFormat="1"/>
    <xf numFmtId="2" fontId="0" fillId="0" borderId="0" xfId="0" applyNumberFormat="1"/>
    <xf numFmtId="0" fontId="8" fillId="4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vertical="center"/>
    </xf>
    <xf numFmtId="172" fontId="0" fillId="0" borderId="0" xfId="0" applyNumberFormat="1"/>
    <xf numFmtId="0" fontId="9" fillId="3" borderId="4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42" fontId="0" fillId="0" borderId="0" xfId="0" applyNumberFormat="1"/>
    <xf numFmtId="0" fontId="0" fillId="0" borderId="0" xfId="0" applyNumberFormat="1"/>
    <xf numFmtId="0" fontId="5" fillId="0" borderId="0" xfId="12" applyNumberFormat="1" applyFont="1" applyAlignment="1">
      <alignment horizont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6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0" fillId="0" borderId="1" xfId="0" applyNumberFormat="1" applyFill="1" applyBorder="1"/>
    <xf numFmtId="0" fontId="0" fillId="0" borderId="0" xfId="0" applyNumberFormat="1" applyFill="1"/>
    <xf numFmtId="0" fontId="3" fillId="0" borderId="0" xfId="0" applyNumberFormat="1" applyFont="1" applyFill="1"/>
    <xf numFmtId="0" fontId="8" fillId="3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6" fillId="0" borderId="4" xfId="1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3" xfId="6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8" fillId="3" borderId="1" xfId="16" applyNumberFormat="1" applyFont="1" applyFill="1" applyBorder="1" applyAlignment="1">
      <alignment vertical="center"/>
    </xf>
    <xf numFmtId="0" fontId="6" fillId="0" borderId="1" xfId="3" applyNumberFormat="1" applyFont="1" applyBorder="1" applyAlignment="1">
      <alignment horizontal="right" vertical="center"/>
    </xf>
    <xf numFmtId="0" fontId="6" fillId="0" borderId="3" xfId="16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4" xfId="1" applyNumberFormat="1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/>
    <xf numFmtId="0" fontId="8" fillId="0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/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/>
    <xf numFmtId="0" fontId="4" fillId="0" borderId="4" xfId="0" applyNumberFormat="1" applyFont="1" applyFill="1" applyBorder="1"/>
    <xf numFmtId="0" fontId="6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/>
    </xf>
    <xf numFmtId="0" fontId="6" fillId="0" borderId="1" xfId="16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6" fillId="0" borderId="1" xfId="1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14" fillId="3" borderId="1" xfId="0" applyNumberFormat="1" applyFont="1" applyFill="1" applyBorder="1"/>
    <xf numFmtId="0" fontId="6" fillId="0" borderId="1" xfId="0" applyNumberFormat="1" applyFont="1" applyFill="1" applyBorder="1"/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right"/>
    </xf>
    <xf numFmtId="0" fontId="9" fillId="3" borderId="1" xfId="0" applyNumberFormat="1" applyFont="1" applyFill="1" applyBorder="1" applyAlignment="1"/>
    <xf numFmtId="0" fontId="9" fillId="3" borderId="1" xfId="0" applyNumberFormat="1" applyFont="1" applyFill="1" applyBorder="1" applyAlignment="1">
      <alignment horizontal="right" vertical="center"/>
    </xf>
    <xf numFmtId="0" fontId="6" fillId="0" borderId="0" xfId="0" applyNumberFormat="1" applyFont="1"/>
    <xf numFmtId="0" fontId="6" fillId="0" borderId="1" xfId="0" applyNumberFormat="1" applyFont="1" applyBorder="1" applyAlignment="1">
      <alignment horizontal="right" vertical="center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right"/>
    </xf>
    <xf numFmtId="0" fontId="6" fillId="0" borderId="1" xfId="3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16" applyNumberFormat="1" applyFont="1" applyBorder="1" applyAlignment="1"/>
    <xf numFmtId="0" fontId="0" fillId="0" borderId="1" xfId="0" applyNumberFormat="1" applyBorder="1"/>
    <xf numFmtId="0" fontId="11" fillId="0" borderId="0" xfId="0" applyNumberFormat="1" applyFont="1" applyFill="1"/>
    <xf numFmtId="0" fontId="11" fillId="0" borderId="0" xfId="0" applyNumberFormat="1" applyFont="1"/>
    <xf numFmtId="0" fontId="3" fillId="0" borderId="2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/>
    <xf numFmtId="0" fontId="6" fillId="0" borderId="2" xfId="0" applyNumberFormat="1" applyFont="1" applyBorder="1" applyAlignment="1">
      <alignment horizontal="left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16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/>
    <xf numFmtId="0" fontId="12" fillId="0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right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/>
    <xf numFmtId="0" fontId="11" fillId="0" borderId="1" xfId="0" applyNumberFormat="1" applyFont="1" applyFill="1" applyBorder="1"/>
    <xf numFmtId="0" fontId="1" fillId="0" borderId="0" xfId="0" applyNumberFormat="1" applyFont="1" applyFill="1"/>
  </cellXfs>
  <cellStyles count="18">
    <cellStyle name="Millares" xfId="3" builtinId="3"/>
    <cellStyle name="Millares [0]" xfId="16" builtinId="6"/>
    <cellStyle name="Millares [0] 2" xfId="2" xr:uid="{00000000-0005-0000-0000-000002000000}"/>
    <cellStyle name="Millares [0] 2 2" xfId="14" xr:uid="{00000000-0005-0000-0000-000003000000}"/>
    <cellStyle name="Millares [0] 3" xfId="7" xr:uid="{00000000-0005-0000-0000-000004000000}"/>
    <cellStyle name="Millares 13" xfId="10" xr:uid="{00000000-0005-0000-0000-000005000000}"/>
    <cellStyle name="Millares 2" xfId="13" xr:uid="{00000000-0005-0000-0000-000006000000}"/>
    <cellStyle name="Millares 3" xfId="8" xr:uid="{00000000-0005-0000-0000-000007000000}"/>
    <cellStyle name="Millares 4" xfId="9" xr:uid="{00000000-0005-0000-0000-000008000000}"/>
    <cellStyle name="Moneda [0]" xfId="6" builtinId="7"/>
    <cellStyle name="Moneda 2" xfId="5" xr:uid="{00000000-0005-0000-0000-00000A000000}"/>
    <cellStyle name="Moneda 3" xfId="11" xr:uid="{00000000-0005-0000-0000-00000B000000}"/>
    <cellStyle name="Normal" xfId="0" builtinId="0"/>
    <cellStyle name="Normal 10" xfId="17" xr:uid="{00000000-0005-0000-0000-00000D000000}"/>
    <cellStyle name="Normal 2" xfId="1" xr:uid="{00000000-0005-0000-0000-00000E000000}"/>
    <cellStyle name="Normal 2 2" xfId="12" xr:uid="{00000000-0005-0000-0000-00000F000000}"/>
    <cellStyle name="Normal 4" xfId="15" xr:uid="{00000000-0005-0000-0000-000010000000}"/>
    <cellStyle name="Normal 75" xfId="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8"/>
  <sheetViews>
    <sheetView tabSelected="1" workbookViewId="0">
      <selection activeCell="B2" sqref="B2:F2"/>
    </sheetView>
  </sheetViews>
  <sheetFormatPr baseColWidth="10" defaultRowHeight="15" x14ac:dyDescent="0.25"/>
  <cols>
    <col min="2" max="2" width="37.140625" customWidth="1"/>
    <col min="4" max="4" width="23.7109375" customWidth="1"/>
    <col min="5" max="5" width="18.42578125" customWidth="1"/>
    <col min="6" max="6" width="26.42578125" customWidth="1"/>
    <col min="7" max="7" width="15.28515625" customWidth="1"/>
  </cols>
  <sheetData>
    <row r="2" spans="1:9" ht="15.75" x14ac:dyDescent="0.25">
      <c r="A2" s="45"/>
      <c r="B2" s="46" t="s">
        <v>59</v>
      </c>
      <c r="C2" s="46"/>
      <c r="D2" s="46"/>
      <c r="E2" s="46"/>
      <c r="F2" s="46"/>
      <c r="G2" s="45"/>
    </row>
    <row r="3" spans="1:9" x14ac:dyDescent="0.25">
      <c r="A3" s="45"/>
      <c r="B3" s="45"/>
      <c r="C3" s="45"/>
      <c r="D3" s="45"/>
      <c r="E3" s="45"/>
      <c r="F3" s="45"/>
      <c r="G3" s="45"/>
    </row>
    <row r="4" spans="1:9" ht="48.75" customHeight="1" thickBot="1" x14ac:dyDescent="0.3">
      <c r="A4" s="47" t="s">
        <v>110</v>
      </c>
      <c r="B4" s="48"/>
      <c r="C4" s="48"/>
      <c r="D4" s="48"/>
      <c r="E4" s="48"/>
      <c r="F4" s="48"/>
      <c r="G4" s="48"/>
    </row>
    <row r="5" spans="1:9" ht="47.25" x14ac:dyDescent="0.25">
      <c r="A5" s="49" t="s">
        <v>6</v>
      </c>
      <c r="B5" s="50" t="s">
        <v>7</v>
      </c>
      <c r="C5" s="49" t="s">
        <v>8</v>
      </c>
      <c r="D5" s="49" t="s">
        <v>9</v>
      </c>
      <c r="E5" s="51" t="s">
        <v>10</v>
      </c>
      <c r="F5" s="49" t="s">
        <v>11</v>
      </c>
      <c r="G5" s="52" t="s">
        <v>15</v>
      </c>
    </row>
    <row r="6" spans="1:9" ht="30.75" x14ac:dyDescent="0.25">
      <c r="A6" s="53">
        <v>1</v>
      </c>
      <c r="B6" s="54" t="s">
        <v>27</v>
      </c>
      <c r="C6" s="53" t="s">
        <v>13</v>
      </c>
      <c r="D6" s="53">
        <v>84</v>
      </c>
      <c r="E6" s="53">
        <v>70365</v>
      </c>
      <c r="F6" s="53">
        <f t="shared" ref="F6:F10" si="0">ROUND(D6*E6,0)</f>
        <v>5910660</v>
      </c>
      <c r="G6" s="55">
        <v>14808</v>
      </c>
      <c r="I6">
        <f>D6/6</f>
        <v>14</v>
      </c>
    </row>
    <row r="7" spans="1:9" ht="30.75" x14ac:dyDescent="0.25">
      <c r="A7" s="53">
        <v>2</v>
      </c>
      <c r="B7" s="54" t="s">
        <v>28</v>
      </c>
      <c r="C7" s="53" t="s">
        <v>25</v>
      </c>
      <c r="D7" s="53">
        <v>18</v>
      </c>
      <c r="E7" s="53">
        <v>47591</v>
      </c>
      <c r="F7" s="53">
        <f t="shared" si="0"/>
        <v>856638</v>
      </c>
      <c r="G7" s="55">
        <v>14810</v>
      </c>
      <c r="I7">
        <f>D7/6</f>
        <v>3</v>
      </c>
    </row>
    <row r="8" spans="1:9" ht="30.75" x14ac:dyDescent="0.25">
      <c r="A8" s="53">
        <v>3</v>
      </c>
      <c r="B8" s="54" t="s">
        <v>29</v>
      </c>
      <c r="C8" s="53" t="s">
        <v>13</v>
      </c>
      <c r="D8" s="53">
        <v>72</v>
      </c>
      <c r="E8" s="53">
        <v>23859</v>
      </c>
      <c r="F8" s="53">
        <f t="shared" si="0"/>
        <v>1717848</v>
      </c>
      <c r="G8" s="55">
        <v>14807</v>
      </c>
      <c r="I8">
        <f>D8/6</f>
        <v>12</v>
      </c>
    </row>
    <row r="9" spans="1:9" ht="15.75" x14ac:dyDescent="0.25">
      <c r="A9" s="53">
        <v>4</v>
      </c>
      <c r="B9" s="54" t="s">
        <v>22</v>
      </c>
      <c r="C9" s="53" t="s">
        <v>12</v>
      </c>
      <c r="D9" s="53">
        <v>15</v>
      </c>
      <c r="E9" s="53">
        <v>118926</v>
      </c>
      <c r="F9" s="53">
        <f t="shared" si="0"/>
        <v>1783890</v>
      </c>
      <c r="G9" s="55">
        <v>1655</v>
      </c>
    </row>
    <row r="10" spans="1:9" ht="15.75" x14ac:dyDescent="0.25">
      <c r="A10" s="53">
        <v>5</v>
      </c>
      <c r="B10" s="1" t="s">
        <v>16</v>
      </c>
      <c r="C10" s="53" t="s">
        <v>14</v>
      </c>
      <c r="D10" s="53">
        <v>8</v>
      </c>
      <c r="E10" s="53">
        <v>82249</v>
      </c>
      <c r="F10" s="53">
        <f t="shared" si="0"/>
        <v>657992</v>
      </c>
      <c r="G10" s="56">
        <v>14873</v>
      </c>
    </row>
    <row r="11" spans="1:9" ht="31.5" x14ac:dyDescent="0.25">
      <c r="A11" s="57"/>
      <c r="B11" s="3" t="s">
        <v>20</v>
      </c>
      <c r="C11" s="53"/>
      <c r="D11" s="53"/>
      <c r="E11" s="53"/>
      <c r="F11" s="58">
        <f>SUM(F6:F10)</f>
        <v>10927028</v>
      </c>
      <c r="G11" s="59"/>
    </row>
    <row r="12" spans="1:9" x14ac:dyDescent="0.25">
      <c r="A12" s="45"/>
      <c r="B12" s="45"/>
      <c r="C12" s="45"/>
      <c r="D12" s="45"/>
      <c r="E12" s="45"/>
      <c r="F12" s="45"/>
      <c r="G12" s="45"/>
    </row>
    <row r="13" spans="1:9" x14ac:dyDescent="0.25">
      <c r="A13" s="45"/>
      <c r="B13" s="45"/>
      <c r="C13" s="45"/>
      <c r="D13" s="45"/>
      <c r="E13" s="45"/>
      <c r="F13" s="45"/>
      <c r="G13" s="45"/>
    </row>
    <row r="14" spans="1:9" x14ac:dyDescent="0.25">
      <c r="A14" s="60"/>
      <c r="B14" s="61" t="s">
        <v>30</v>
      </c>
      <c r="C14" s="60"/>
      <c r="D14" s="60"/>
      <c r="E14" s="60"/>
      <c r="F14" s="60"/>
      <c r="G14" s="60"/>
    </row>
    <row r="15" spans="1:9" ht="15.75" thickBot="1" x14ac:dyDescent="0.3">
      <c r="A15" s="60"/>
      <c r="B15" s="60"/>
      <c r="C15" s="60"/>
      <c r="D15" s="60"/>
      <c r="E15" s="60"/>
      <c r="F15" s="60"/>
      <c r="G15" s="60"/>
    </row>
    <row r="16" spans="1:9" ht="47.25" x14ac:dyDescent="0.25">
      <c r="A16" s="49" t="s">
        <v>6</v>
      </c>
      <c r="B16" s="50" t="s">
        <v>7</v>
      </c>
      <c r="C16" s="49" t="s">
        <v>8</v>
      </c>
      <c r="D16" s="49" t="s">
        <v>9</v>
      </c>
      <c r="E16" s="51" t="s">
        <v>10</v>
      </c>
      <c r="F16" s="49" t="s">
        <v>11</v>
      </c>
      <c r="G16" s="52" t="s">
        <v>15</v>
      </c>
    </row>
    <row r="17" spans="1:14" ht="45" x14ac:dyDescent="0.25">
      <c r="A17" s="53">
        <v>1</v>
      </c>
      <c r="B17" s="19" t="s">
        <v>67</v>
      </c>
      <c r="C17" s="5" t="s">
        <v>13</v>
      </c>
      <c r="D17" s="20">
        <v>168</v>
      </c>
      <c r="E17" s="62">
        <v>29185</v>
      </c>
      <c r="F17" s="53">
        <f t="shared" ref="F17:F20" si="1">ROUND(D17*E17,0)</f>
        <v>4903080</v>
      </c>
      <c r="G17" s="63">
        <v>14807</v>
      </c>
      <c r="I17">
        <f>D17/6</f>
        <v>28</v>
      </c>
    </row>
    <row r="18" spans="1:14" ht="45" x14ac:dyDescent="0.25">
      <c r="A18" s="53">
        <v>2</v>
      </c>
      <c r="B18" s="19" t="s">
        <v>66</v>
      </c>
      <c r="C18" s="5" t="s">
        <v>13</v>
      </c>
      <c r="D18" s="20">
        <v>204</v>
      </c>
      <c r="E18" s="62">
        <v>120915</v>
      </c>
      <c r="F18" s="53">
        <f t="shared" si="1"/>
        <v>24666660</v>
      </c>
      <c r="G18" s="63">
        <v>6962</v>
      </c>
      <c r="I18">
        <f>D18/6</f>
        <v>34</v>
      </c>
      <c r="J18" s="2"/>
      <c r="K18" s="2"/>
      <c r="L18" s="2"/>
      <c r="M18" s="15"/>
      <c r="N18" s="16"/>
    </row>
    <row r="19" spans="1:14" ht="15.75" x14ac:dyDescent="0.25">
      <c r="A19" s="53">
        <v>3</v>
      </c>
      <c r="B19" s="18" t="s">
        <v>16</v>
      </c>
      <c r="C19" s="5" t="s">
        <v>18</v>
      </c>
      <c r="D19" s="20">
        <v>12</v>
      </c>
      <c r="E19" s="62">
        <v>79249</v>
      </c>
      <c r="F19" s="53">
        <f t="shared" si="1"/>
        <v>950988</v>
      </c>
      <c r="G19" s="56">
        <v>14873</v>
      </c>
      <c r="J19" s="2"/>
      <c r="K19" s="2"/>
      <c r="L19" s="2"/>
      <c r="M19" s="2"/>
      <c r="N19" s="2"/>
    </row>
    <row r="20" spans="1:14" ht="15.75" x14ac:dyDescent="0.25">
      <c r="A20" s="53">
        <v>4</v>
      </c>
      <c r="B20" s="19" t="s">
        <v>31</v>
      </c>
      <c r="C20" s="5" t="s">
        <v>12</v>
      </c>
      <c r="D20" s="64">
        <v>28</v>
      </c>
      <c r="E20" s="62">
        <v>201634</v>
      </c>
      <c r="F20" s="53">
        <f t="shared" si="1"/>
        <v>5645752</v>
      </c>
      <c r="G20" s="63">
        <v>1649</v>
      </c>
      <c r="J20" s="2"/>
      <c r="K20" s="2"/>
      <c r="L20" s="2"/>
      <c r="M20" s="2"/>
      <c r="N20" s="2"/>
    </row>
    <row r="21" spans="1:14" ht="31.5" x14ac:dyDescent="0.25">
      <c r="A21" s="53" t="s">
        <v>3</v>
      </c>
      <c r="B21" s="22" t="s">
        <v>20</v>
      </c>
      <c r="C21" s="53"/>
      <c r="D21" s="53"/>
      <c r="E21" s="53"/>
      <c r="F21" s="58">
        <f>SUM(F16:F20)</f>
        <v>36166480</v>
      </c>
      <c r="G21" s="65"/>
      <c r="J21" s="15"/>
      <c r="K21" s="2"/>
      <c r="L21" s="16"/>
      <c r="M21" s="16"/>
      <c r="N21" s="2"/>
    </row>
    <row r="22" spans="1:14" x14ac:dyDescent="0.25">
      <c r="A22" s="45"/>
      <c r="B22" s="45"/>
      <c r="C22" s="45"/>
      <c r="D22" s="45"/>
      <c r="E22" s="45"/>
      <c r="F22" s="45"/>
      <c r="G22" s="45"/>
      <c r="J22" s="2"/>
      <c r="K22" s="2"/>
      <c r="L22" s="2"/>
      <c r="M22" s="2"/>
      <c r="N22" s="2"/>
    </row>
    <row r="23" spans="1:14" x14ac:dyDescent="0.25">
      <c r="A23" s="45"/>
      <c r="B23" s="45"/>
      <c r="C23" s="45"/>
      <c r="D23" s="45"/>
      <c r="E23" s="45"/>
      <c r="F23" s="45"/>
      <c r="G23" s="45"/>
    </row>
    <row r="24" spans="1:14" ht="16.5" thickBot="1" x14ac:dyDescent="0.3">
      <c r="A24" s="66" t="s">
        <v>34</v>
      </c>
      <c r="B24" s="67"/>
      <c r="C24" s="67"/>
      <c r="D24" s="67"/>
      <c r="E24" s="67"/>
      <c r="F24" s="68"/>
      <c r="G24" s="69"/>
    </row>
    <row r="25" spans="1:14" ht="47.25" x14ac:dyDescent="0.25">
      <c r="A25" s="49" t="s">
        <v>6</v>
      </c>
      <c r="B25" s="50" t="s">
        <v>7</v>
      </c>
      <c r="C25" s="49" t="s">
        <v>8</v>
      </c>
      <c r="D25" s="49" t="s">
        <v>9</v>
      </c>
      <c r="E25" s="51" t="s">
        <v>10</v>
      </c>
      <c r="F25" s="49" t="s">
        <v>11</v>
      </c>
      <c r="G25" s="52" t="s">
        <v>15</v>
      </c>
    </row>
    <row r="26" spans="1:14" ht="30" x14ac:dyDescent="0.25">
      <c r="A26" s="70">
        <v>1</v>
      </c>
      <c r="B26" s="21" t="s">
        <v>32</v>
      </c>
      <c r="C26" s="5" t="s">
        <v>13</v>
      </c>
      <c r="D26" s="20">
        <v>522</v>
      </c>
      <c r="E26" s="71">
        <v>78600</v>
      </c>
      <c r="F26" s="72">
        <f>D26*E26</f>
        <v>41029200</v>
      </c>
      <c r="G26" s="73">
        <v>1668</v>
      </c>
      <c r="I26">
        <f>D26/6</f>
        <v>87</v>
      </c>
    </row>
    <row r="27" spans="1:14" ht="31.5" x14ac:dyDescent="0.25">
      <c r="A27" s="53" t="s">
        <v>3</v>
      </c>
      <c r="B27" s="22" t="s">
        <v>20</v>
      </c>
      <c r="C27" s="53"/>
      <c r="D27" s="53"/>
      <c r="E27" s="53"/>
      <c r="F27" s="58">
        <f>SUM(F26)</f>
        <v>41029200</v>
      </c>
      <c r="G27" s="65"/>
    </row>
    <row r="28" spans="1:14" x14ac:dyDescent="0.25">
      <c r="A28" s="45"/>
      <c r="B28" s="45"/>
      <c r="C28" s="45"/>
      <c r="D28" s="45"/>
      <c r="E28" s="45"/>
      <c r="F28" s="45"/>
      <c r="G28" s="45"/>
    </row>
    <row r="29" spans="1:14" ht="15.75" thickBot="1" x14ac:dyDescent="0.3">
      <c r="A29" s="74" t="s">
        <v>35</v>
      </c>
      <c r="B29" s="74"/>
      <c r="C29" s="74"/>
      <c r="D29" s="74"/>
      <c r="E29" s="74"/>
      <c r="F29" s="74"/>
      <c r="G29" s="75"/>
    </row>
    <row r="30" spans="1:14" ht="47.25" x14ac:dyDescent="0.25">
      <c r="A30" s="49" t="s">
        <v>6</v>
      </c>
      <c r="B30" s="50" t="s">
        <v>7</v>
      </c>
      <c r="C30" s="49" t="s">
        <v>8</v>
      </c>
      <c r="D30" s="49" t="s">
        <v>9</v>
      </c>
      <c r="E30" s="51" t="s">
        <v>10</v>
      </c>
      <c r="F30" s="49" t="s">
        <v>11</v>
      </c>
      <c r="G30" s="52" t="s">
        <v>15</v>
      </c>
    </row>
    <row r="31" spans="1:14" ht="45" x14ac:dyDescent="0.25">
      <c r="A31" s="70">
        <v>1</v>
      </c>
      <c r="B31" s="18" t="s">
        <v>36</v>
      </c>
      <c r="C31" s="5" t="s">
        <v>13</v>
      </c>
      <c r="D31" s="76">
        <v>71.5</v>
      </c>
      <c r="E31" s="77">
        <v>410534</v>
      </c>
      <c r="F31" s="78">
        <f>D31*E31</f>
        <v>29353181</v>
      </c>
      <c r="G31" s="79">
        <v>1718</v>
      </c>
      <c r="I31" s="33">
        <f>D31/6.5</f>
        <v>11</v>
      </c>
    </row>
    <row r="32" spans="1:14" ht="31.5" x14ac:dyDescent="0.25">
      <c r="A32" s="70"/>
      <c r="B32" s="22" t="s">
        <v>20</v>
      </c>
      <c r="C32" s="53"/>
      <c r="D32" s="53"/>
      <c r="E32" s="53"/>
      <c r="F32" s="80">
        <f>SUM(F31)</f>
        <v>29353181</v>
      </c>
      <c r="G32" s="81"/>
    </row>
    <row r="33" spans="1:9" x14ac:dyDescent="0.25">
      <c r="A33" s="45"/>
      <c r="B33" s="45"/>
      <c r="C33" s="45"/>
      <c r="D33" s="45"/>
      <c r="E33" s="45"/>
      <c r="F33" s="45"/>
      <c r="G33" s="45"/>
    </row>
    <row r="34" spans="1:9" ht="16.5" thickBot="1" x14ac:dyDescent="0.3">
      <c r="A34" s="82" t="s">
        <v>37</v>
      </c>
      <c r="B34" s="82"/>
      <c r="C34" s="82"/>
      <c r="D34" s="82"/>
      <c r="E34" s="82"/>
      <c r="F34" s="82"/>
      <c r="G34" s="82"/>
    </row>
    <row r="35" spans="1:9" ht="47.25" x14ac:dyDescent="0.25">
      <c r="A35" s="49" t="s">
        <v>6</v>
      </c>
      <c r="B35" s="50" t="s">
        <v>7</v>
      </c>
      <c r="C35" s="49" t="s">
        <v>8</v>
      </c>
      <c r="D35" s="49" t="s">
        <v>9</v>
      </c>
      <c r="E35" s="51" t="s">
        <v>10</v>
      </c>
      <c r="F35" s="49" t="s">
        <v>11</v>
      </c>
      <c r="G35" s="52" t="s">
        <v>15</v>
      </c>
    </row>
    <row r="36" spans="1:9" ht="15.75" x14ac:dyDescent="0.25">
      <c r="A36" s="63">
        <v>1</v>
      </c>
      <c r="B36" s="20" t="s">
        <v>68</v>
      </c>
      <c r="C36" s="4" t="s">
        <v>13</v>
      </c>
      <c r="D36" s="83">
        <v>990</v>
      </c>
      <c r="E36" s="76">
        <v>2238</v>
      </c>
      <c r="F36" s="78">
        <f t="shared" ref="F36:F43" si="2">D36*E36</f>
        <v>2215620</v>
      </c>
      <c r="G36" s="63">
        <v>950</v>
      </c>
      <c r="I36">
        <f>D36/6</f>
        <v>165</v>
      </c>
    </row>
    <row r="37" spans="1:9" ht="30" x14ac:dyDescent="0.25">
      <c r="A37" s="63">
        <v>2</v>
      </c>
      <c r="B37" s="6" t="s">
        <v>38</v>
      </c>
      <c r="C37" s="4" t="s">
        <v>13</v>
      </c>
      <c r="D37" s="83">
        <v>84</v>
      </c>
      <c r="E37" s="20">
        <v>8600</v>
      </c>
      <c r="F37" s="78">
        <f t="shared" si="2"/>
        <v>722400</v>
      </c>
      <c r="G37" s="63">
        <v>1608</v>
      </c>
      <c r="I37">
        <f>D37/6</f>
        <v>14</v>
      </c>
    </row>
    <row r="38" spans="1:9" ht="30" x14ac:dyDescent="0.25">
      <c r="A38" s="63">
        <v>3</v>
      </c>
      <c r="B38" s="6" t="s">
        <v>39</v>
      </c>
      <c r="C38" s="4" t="s">
        <v>13</v>
      </c>
      <c r="D38" s="83">
        <f>330+78</f>
        <v>408</v>
      </c>
      <c r="E38" s="20">
        <v>18100</v>
      </c>
      <c r="F38" s="78">
        <f t="shared" si="2"/>
        <v>7384800</v>
      </c>
      <c r="G38" s="63">
        <v>1618</v>
      </c>
      <c r="I38">
        <f>D38/6</f>
        <v>68</v>
      </c>
    </row>
    <row r="39" spans="1:9" ht="30" x14ac:dyDescent="0.25">
      <c r="A39" s="63">
        <v>4</v>
      </c>
      <c r="B39" s="6" t="s">
        <v>40</v>
      </c>
      <c r="C39" s="4" t="s">
        <v>13</v>
      </c>
      <c r="D39" s="83">
        <v>162</v>
      </c>
      <c r="E39" s="20">
        <v>31000</v>
      </c>
      <c r="F39" s="78">
        <f t="shared" si="2"/>
        <v>5022000</v>
      </c>
      <c r="G39" s="63">
        <v>1629</v>
      </c>
      <c r="I39">
        <f>D39/6</f>
        <v>27</v>
      </c>
    </row>
    <row r="40" spans="1:9" ht="30" x14ac:dyDescent="0.25">
      <c r="A40" s="70">
        <v>5</v>
      </c>
      <c r="B40" s="12" t="s">
        <v>73</v>
      </c>
      <c r="C40" s="8" t="s">
        <v>17</v>
      </c>
      <c r="D40" s="10">
        <v>20</v>
      </c>
      <c r="E40" s="84">
        <v>10010</v>
      </c>
      <c r="F40" s="78">
        <f t="shared" si="2"/>
        <v>200200</v>
      </c>
      <c r="G40" s="70">
        <v>7327</v>
      </c>
    </row>
    <row r="41" spans="1:9" ht="30" x14ac:dyDescent="0.25">
      <c r="A41" s="63">
        <v>6</v>
      </c>
      <c r="B41" s="6" t="s">
        <v>74</v>
      </c>
      <c r="C41" s="4" t="s">
        <v>17</v>
      </c>
      <c r="D41" s="83">
        <v>40</v>
      </c>
      <c r="E41" s="20">
        <v>13368</v>
      </c>
      <c r="F41" s="78">
        <f t="shared" si="2"/>
        <v>534720</v>
      </c>
      <c r="G41" s="63">
        <v>7328</v>
      </c>
    </row>
    <row r="42" spans="1:9" ht="30" x14ac:dyDescent="0.25">
      <c r="A42" s="63">
        <f>A41+1</f>
        <v>7</v>
      </c>
      <c r="B42" s="6" t="s">
        <v>75</v>
      </c>
      <c r="C42" s="4" t="s">
        <v>17</v>
      </c>
      <c r="D42" s="83">
        <v>35</v>
      </c>
      <c r="E42" s="20">
        <v>13368</v>
      </c>
      <c r="F42" s="78">
        <f t="shared" si="2"/>
        <v>467880</v>
      </c>
      <c r="G42" s="85">
        <v>3033</v>
      </c>
    </row>
    <row r="43" spans="1:9" ht="30" x14ac:dyDescent="0.25">
      <c r="A43" s="63">
        <v>7</v>
      </c>
      <c r="B43" s="6" t="s">
        <v>24</v>
      </c>
      <c r="C43" s="4" t="s">
        <v>17</v>
      </c>
      <c r="D43" s="86">
        <v>200</v>
      </c>
      <c r="E43" s="20">
        <v>1930</v>
      </c>
      <c r="F43" s="78">
        <f t="shared" si="2"/>
        <v>386000</v>
      </c>
      <c r="G43" s="63">
        <v>325</v>
      </c>
    </row>
    <row r="44" spans="1:9" ht="31.5" x14ac:dyDescent="0.25">
      <c r="A44" s="23"/>
      <c r="B44" s="22" t="s">
        <v>20</v>
      </c>
      <c r="C44" s="53"/>
      <c r="D44" s="53"/>
      <c r="E44" s="53"/>
      <c r="F44" s="80">
        <f>SUM(F36:F43)</f>
        <v>16933620</v>
      </c>
      <c r="G44" s="87"/>
    </row>
    <row r="45" spans="1:9" x14ac:dyDescent="0.25">
      <c r="A45" s="45"/>
      <c r="B45" s="45"/>
      <c r="C45" s="45"/>
      <c r="D45" s="45"/>
      <c r="E45" s="45"/>
      <c r="F45" s="45"/>
      <c r="G45" s="45"/>
    </row>
    <row r="46" spans="1:9" x14ac:dyDescent="0.25">
      <c r="A46" s="45"/>
      <c r="B46" s="45"/>
      <c r="C46" s="45"/>
      <c r="D46" s="45"/>
      <c r="E46" s="45"/>
      <c r="F46" s="45"/>
      <c r="G46" s="45"/>
    </row>
    <row r="47" spans="1:9" ht="54.75" customHeight="1" thickBot="1" x14ac:dyDescent="0.3">
      <c r="A47" s="23" t="s">
        <v>3</v>
      </c>
      <c r="B47" s="41" t="s">
        <v>115</v>
      </c>
      <c r="C47" s="42"/>
      <c r="D47" s="42"/>
      <c r="E47" s="42"/>
      <c r="F47" s="43"/>
      <c r="G47" s="88"/>
    </row>
    <row r="48" spans="1:9" ht="47.25" x14ac:dyDescent="0.25">
      <c r="A48" s="49" t="s">
        <v>6</v>
      </c>
      <c r="B48" s="50" t="s">
        <v>7</v>
      </c>
      <c r="C48" s="49" t="s">
        <v>8</v>
      </c>
      <c r="D48" s="49" t="s">
        <v>9</v>
      </c>
      <c r="E48" s="51" t="s">
        <v>10</v>
      </c>
      <c r="F48" s="49" t="s">
        <v>11</v>
      </c>
      <c r="G48" s="52" t="s">
        <v>15</v>
      </c>
    </row>
    <row r="49" spans="1:9" ht="15.75" x14ac:dyDescent="0.25">
      <c r="A49" s="23"/>
      <c r="B49" s="24" t="s">
        <v>1</v>
      </c>
      <c r="C49" s="23"/>
      <c r="D49" s="23"/>
      <c r="E49" s="23"/>
      <c r="F49" s="23"/>
      <c r="G49" s="88"/>
    </row>
    <row r="50" spans="1:9" ht="30" x14ac:dyDescent="0.25">
      <c r="A50" s="5">
        <v>1</v>
      </c>
      <c r="B50" s="18" t="s">
        <v>38</v>
      </c>
      <c r="C50" s="21" t="s">
        <v>25</v>
      </c>
      <c r="D50" s="20">
        <v>102</v>
      </c>
      <c r="E50" s="76">
        <v>8599</v>
      </c>
      <c r="F50" s="78">
        <f t="shared" ref="F50" si="3">D50*E50</f>
        <v>877098</v>
      </c>
      <c r="G50" s="71">
        <v>1605</v>
      </c>
      <c r="I50">
        <f>D50/6</f>
        <v>17</v>
      </c>
    </row>
    <row r="51" spans="1:9" x14ac:dyDescent="0.25">
      <c r="A51" s="5"/>
      <c r="B51" s="23"/>
      <c r="C51" s="23"/>
      <c r="D51" s="23"/>
      <c r="E51" s="23"/>
      <c r="F51" s="23"/>
      <c r="G51" s="59"/>
    </row>
    <row r="52" spans="1:9" ht="15.75" x14ac:dyDescent="0.25">
      <c r="A52" s="5"/>
      <c r="B52" s="24" t="s">
        <v>21</v>
      </c>
      <c r="C52" s="23"/>
      <c r="D52" s="23"/>
      <c r="E52" s="23"/>
      <c r="F52" s="23"/>
      <c r="G52" s="89"/>
    </row>
    <row r="53" spans="1:9" ht="30" x14ac:dyDescent="0.25">
      <c r="A53" s="5">
        <v>2</v>
      </c>
      <c r="B53" s="18" t="s">
        <v>38</v>
      </c>
      <c r="C53" s="21" t="s">
        <v>25</v>
      </c>
      <c r="D53" s="20">
        <v>102</v>
      </c>
      <c r="E53" s="76">
        <v>8599</v>
      </c>
      <c r="F53" s="78">
        <f t="shared" ref="F53" si="4">D53*E53</f>
        <v>877098</v>
      </c>
      <c r="G53" s="71">
        <v>1605</v>
      </c>
      <c r="I53">
        <f>D53/6</f>
        <v>17</v>
      </c>
    </row>
    <row r="54" spans="1:9" x14ac:dyDescent="0.25">
      <c r="A54" s="5"/>
      <c r="B54" s="23"/>
      <c r="C54" s="23"/>
      <c r="D54" s="23"/>
      <c r="E54" s="23"/>
      <c r="F54" s="23"/>
      <c r="G54" s="59"/>
    </row>
    <row r="55" spans="1:9" ht="15.75" x14ac:dyDescent="0.25">
      <c r="A55" s="5"/>
      <c r="B55" s="24" t="s">
        <v>5</v>
      </c>
      <c r="C55" s="23"/>
      <c r="D55" s="23"/>
      <c r="E55" s="23"/>
      <c r="F55" s="23"/>
      <c r="G55" s="59"/>
    </row>
    <row r="56" spans="1:9" ht="30" x14ac:dyDescent="0.25">
      <c r="A56" s="5">
        <v>3</v>
      </c>
      <c r="B56" s="18" t="s">
        <v>38</v>
      </c>
      <c r="C56" s="21" t="s">
        <v>25</v>
      </c>
      <c r="D56" s="20">
        <v>102</v>
      </c>
      <c r="E56" s="76">
        <v>8599</v>
      </c>
      <c r="F56" s="78">
        <f t="shared" ref="F56" si="5">D56*E56</f>
        <v>877098</v>
      </c>
      <c r="G56" s="71">
        <v>1605</v>
      </c>
      <c r="I56">
        <f>D56/6</f>
        <v>17</v>
      </c>
    </row>
    <row r="57" spans="1:9" x14ac:dyDescent="0.25">
      <c r="A57" s="45"/>
      <c r="B57" s="45"/>
      <c r="C57" s="45"/>
      <c r="D57" s="45"/>
      <c r="E57" s="45"/>
      <c r="F57" s="45"/>
      <c r="G57" s="45"/>
    </row>
    <row r="58" spans="1:9" ht="31.5" x14ac:dyDescent="0.25">
      <c r="A58" s="45"/>
      <c r="B58" s="22" t="s">
        <v>20</v>
      </c>
      <c r="C58" s="53"/>
      <c r="D58" s="53"/>
      <c r="E58" s="53"/>
      <c r="F58" s="80">
        <f>SUM(F50:F56)</f>
        <v>2631294</v>
      </c>
      <c r="G58" s="45"/>
    </row>
    <row r="59" spans="1:9" x14ac:dyDescent="0.25">
      <c r="A59" s="45"/>
      <c r="B59" s="45"/>
      <c r="C59" s="45"/>
      <c r="D59" s="45"/>
      <c r="E59" s="45"/>
      <c r="F59" s="45"/>
      <c r="G59" s="45"/>
    </row>
    <row r="60" spans="1:9" ht="71.25" customHeight="1" thickBot="1" x14ac:dyDescent="0.3">
      <c r="A60" s="23"/>
      <c r="B60" s="38" t="s">
        <v>113</v>
      </c>
      <c r="C60" s="39"/>
      <c r="D60" s="39"/>
      <c r="E60" s="39"/>
      <c r="F60" s="40"/>
      <c r="G60" s="60"/>
    </row>
    <row r="61" spans="1:9" ht="47.25" x14ac:dyDescent="0.25">
      <c r="A61" s="49" t="s">
        <v>6</v>
      </c>
      <c r="B61" s="50" t="s">
        <v>7</v>
      </c>
      <c r="C61" s="49" t="s">
        <v>8</v>
      </c>
      <c r="D61" s="49" t="s">
        <v>9</v>
      </c>
      <c r="E61" s="51" t="s">
        <v>10</v>
      </c>
      <c r="F61" s="49" t="s">
        <v>11</v>
      </c>
      <c r="G61" s="52" t="s">
        <v>15</v>
      </c>
    </row>
    <row r="62" spans="1:9" ht="30" x14ac:dyDescent="0.25">
      <c r="A62" s="5">
        <v>1</v>
      </c>
      <c r="B62" s="90" t="s">
        <v>51</v>
      </c>
      <c r="C62" s="4" t="s">
        <v>13</v>
      </c>
      <c r="D62" s="53">
        <v>96</v>
      </c>
      <c r="E62" s="91">
        <v>72500</v>
      </c>
      <c r="F62" s="92">
        <f t="shared" ref="F62:F69" si="6">D62*E62</f>
        <v>6960000</v>
      </c>
      <c r="G62" s="93">
        <v>14808</v>
      </c>
      <c r="I62">
        <f>D62/6</f>
        <v>16</v>
      </c>
    </row>
    <row r="63" spans="1:9" ht="30" x14ac:dyDescent="0.25">
      <c r="A63" s="5">
        <v>2</v>
      </c>
      <c r="B63" s="90" t="s">
        <v>52</v>
      </c>
      <c r="C63" s="4" t="s">
        <v>13</v>
      </c>
      <c r="D63" s="53">
        <v>12</v>
      </c>
      <c r="E63" s="91">
        <v>26391</v>
      </c>
      <c r="F63" s="92">
        <f t="shared" si="6"/>
        <v>316692</v>
      </c>
      <c r="G63" s="93">
        <v>14807</v>
      </c>
      <c r="I63">
        <f>D63/6</f>
        <v>2</v>
      </c>
    </row>
    <row r="64" spans="1:9" ht="15.75" x14ac:dyDescent="0.25">
      <c r="A64" s="5">
        <v>3</v>
      </c>
      <c r="B64" s="18" t="s">
        <v>16</v>
      </c>
      <c r="C64" s="4" t="s">
        <v>14</v>
      </c>
      <c r="D64" s="53">
        <v>2</v>
      </c>
      <c r="E64" s="91">
        <v>87174</v>
      </c>
      <c r="F64" s="92">
        <f t="shared" si="6"/>
        <v>174348</v>
      </c>
      <c r="G64" s="93">
        <v>14873</v>
      </c>
    </row>
    <row r="65" spans="1:14" ht="30.75" x14ac:dyDescent="0.25">
      <c r="A65" s="5">
        <v>4</v>
      </c>
      <c r="B65" s="54" t="s">
        <v>53</v>
      </c>
      <c r="C65" s="4" t="s">
        <v>13</v>
      </c>
      <c r="D65" s="53">
        <v>60</v>
      </c>
      <c r="E65" s="91">
        <v>62271</v>
      </c>
      <c r="F65" s="92">
        <f t="shared" si="6"/>
        <v>3736260</v>
      </c>
      <c r="G65" s="93">
        <v>1639</v>
      </c>
      <c r="I65">
        <f>D65/6</f>
        <v>10</v>
      </c>
    </row>
    <row r="66" spans="1:14" ht="30.75" x14ac:dyDescent="0.25">
      <c r="A66" s="5">
        <v>5</v>
      </c>
      <c r="B66" s="54" t="s">
        <v>54</v>
      </c>
      <c r="C66" s="4" t="s">
        <v>13</v>
      </c>
      <c r="D66" s="53">
        <v>60</v>
      </c>
      <c r="E66" s="91">
        <v>30000</v>
      </c>
      <c r="F66" s="92">
        <f t="shared" si="6"/>
        <v>1800000</v>
      </c>
      <c r="G66" s="93">
        <v>1633</v>
      </c>
      <c r="I66">
        <f>D66/6</f>
        <v>10</v>
      </c>
    </row>
    <row r="67" spans="1:14" ht="15.75" x14ac:dyDescent="0.25">
      <c r="A67" s="5">
        <v>6</v>
      </c>
      <c r="B67" s="57" t="s">
        <v>55</v>
      </c>
      <c r="C67" s="4" t="s">
        <v>12</v>
      </c>
      <c r="D67" s="53">
        <v>4</v>
      </c>
      <c r="E67" s="91">
        <v>84000</v>
      </c>
      <c r="F67" s="92">
        <f t="shared" si="6"/>
        <v>336000</v>
      </c>
      <c r="G67" s="93">
        <v>3033</v>
      </c>
    </row>
    <row r="68" spans="1:14" ht="15.75" x14ac:dyDescent="0.25">
      <c r="A68" s="5">
        <v>7</v>
      </c>
      <c r="B68" s="57" t="s">
        <v>56</v>
      </c>
      <c r="C68" s="4" t="s">
        <v>12</v>
      </c>
      <c r="D68" s="53">
        <v>10</v>
      </c>
      <c r="E68" s="91">
        <v>2000</v>
      </c>
      <c r="F68" s="92">
        <f t="shared" si="6"/>
        <v>20000</v>
      </c>
      <c r="G68" s="93">
        <v>325</v>
      </c>
    </row>
    <row r="69" spans="1:14" ht="15.75" x14ac:dyDescent="0.25">
      <c r="A69" s="5">
        <v>8</v>
      </c>
      <c r="B69" s="57" t="s">
        <v>58</v>
      </c>
      <c r="C69" s="4" t="s">
        <v>13</v>
      </c>
      <c r="D69" s="53">
        <v>90</v>
      </c>
      <c r="E69" s="91">
        <v>1300</v>
      </c>
      <c r="F69" s="92">
        <f t="shared" si="6"/>
        <v>117000</v>
      </c>
      <c r="G69" s="93">
        <v>950</v>
      </c>
    </row>
    <row r="70" spans="1:14" x14ac:dyDescent="0.25">
      <c r="A70" s="23"/>
      <c r="B70" s="23"/>
      <c r="C70" s="23"/>
      <c r="D70" s="23"/>
      <c r="E70" s="23"/>
      <c r="F70" s="20" t="s">
        <v>3</v>
      </c>
      <c r="G70" s="94"/>
    </row>
    <row r="71" spans="1:14" ht="31.5" x14ac:dyDescent="0.25">
      <c r="A71" s="23"/>
      <c r="B71" s="22" t="s">
        <v>20</v>
      </c>
      <c r="C71" s="53"/>
      <c r="D71" s="53"/>
      <c r="E71" s="53"/>
      <c r="F71" s="80">
        <f>SUM(F62:F70)</f>
        <v>13460300</v>
      </c>
      <c r="G71" s="94"/>
    </row>
    <row r="72" spans="1:14" x14ac:dyDescent="0.25">
      <c r="A72" s="45"/>
      <c r="B72" s="45"/>
      <c r="C72" s="45"/>
      <c r="D72" s="45"/>
      <c r="E72" s="45"/>
      <c r="F72" s="45"/>
      <c r="G72" s="45"/>
    </row>
    <row r="73" spans="1:14" ht="48" customHeight="1" thickBot="1" x14ac:dyDescent="0.3">
      <c r="A73" s="23"/>
      <c r="B73" s="38" t="s">
        <v>114</v>
      </c>
      <c r="C73" s="39"/>
      <c r="D73" s="39"/>
      <c r="E73" s="39"/>
      <c r="F73" s="40"/>
      <c r="G73" s="60"/>
    </row>
    <row r="74" spans="1:14" ht="47.25" x14ac:dyDescent="0.25">
      <c r="A74" s="49" t="s">
        <v>6</v>
      </c>
      <c r="B74" s="50" t="s">
        <v>7</v>
      </c>
      <c r="C74" s="49" t="s">
        <v>8</v>
      </c>
      <c r="D74" s="49" t="s">
        <v>9</v>
      </c>
      <c r="E74" s="51" t="s">
        <v>10</v>
      </c>
      <c r="F74" s="49" t="s">
        <v>11</v>
      </c>
      <c r="G74" s="52" t="s">
        <v>15</v>
      </c>
    </row>
    <row r="75" spans="1:14" ht="30" x14ac:dyDescent="0.25">
      <c r="A75" s="5">
        <v>1</v>
      </c>
      <c r="B75" s="79" t="s">
        <v>51</v>
      </c>
      <c r="C75" s="5" t="s">
        <v>13</v>
      </c>
      <c r="D75" s="63">
        <f>128+70</f>
        <v>198</v>
      </c>
      <c r="E75" s="95">
        <v>72500</v>
      </c>
      <c r="F75" s="92">
        <f>D75*E75</f>
        <v>14355000</v>
      </c>
      <c r="G75" s="96">
        <v>14808</v>
      </c>
      <c r="I75">
        <f>D75/6</f>
        <v>33</v>
      </c>
    </row>
    <row r="76" spans="1:14" ht="30" x14ac:dyDescent="0.25">
      <c r="A76" s="5">
        <v>2</v>
      </c>
      <c r="B76" s="79" t="s">
        <v>52</v>
      </c>
      <c r="C76" s="5" t="s">
        <v>13</v>
      </c>
      <c r="D76" s="63">
        <f>120+48</f>
        <v>168</v>
      </c>
      <c r="E76" s="95">
        <v>26390</v>
      </c>
      <c r="F76" s="92">
        <f>D76*E76</f>
        <v>4433520</v>
      </c>
      <c r="G76" s="96">
        <v>14807</v>
      </c>
      <c r="I76">
        <f>D76/6</f>
        <v>28</v>
      </c>
    </row>
    <row r="77" spans="1:14" x14ac:dyDescent="0.25">
      <c r="A77" s="5">
        <v>3</v>
      </c>
      <c r="B77" s="96" t="s">
        <v>22</v>
      </c>
      <c r="C77" s="5" t="s">
        <v>12</v>
      </c>
      <c r="D77" s="63">
        <v>28</v>
      </c>
      <c r="E77" s="95">
        <v>86380</v>
      </c>
      <c r="F77" s="92">
        <f t="shared" ref="F77:F82" si="7">D77*E77</f>
        <v>2418640</v>
      </c>
      <c r="G77" s="96">
        <v>1655</v>
      </c>
    </row>
    <row r="78" spans="1:14" x14ac:dyDescent="0.25">
      <c r="A78" s="5">
        <v>4</v>
      </c>
      <c r="B78" s="79" t="s">
        <v>116</v>
      </c>
      <c r="C78" s="5" t="s">
        <v>14</v>
      </c>
      <c r="D78" s="63">
        <f>10+10</f>
        <v>20</v>
      </c>
      <c r="E78" s="95">
        <v>87173</v>
      </c>
      <c r="F78" s="92">
        <f t="shared" si="7"/>
        <v>1743460</v>
      </c>
      <c r="G78" s="96">
        <v>14873</v>
      </c>
    </row>
    <row r="79" spans="1:14" ht="30" x14ac:dyDescent="0.25">
      <c r="A79" s="5">
        <v>5</v>
      </c>
      <c r="B79" s="79" t="s">
        <v>117</v>
      </c>
      <c r="C79" s="5" t="s">
        <v>13</v>
      </c>
      <c r="D79" s="63">
        <v>132</v>
      </c>
      <c r="E79" s="95">
        <v>18135</v>
      </c>
      <c r="F79" s="92">
        <f t="shared" si="7"/>
        <v>2393820</v>
      </c>
      <c r="G79" s="96">
        <v>1618</v>
      </c>
      <c r="I79">
        <f>D79/6</f>
        <v>22</v>
      </c>
      <c r="J79" s="32">
        <v>132</v>
      </c>
      <c r="L79" s="34">
        <f>J79-D79</f>
        <v>0</v>
      </c>
      <c r="M79">
        <v>2393600</v>
      </c>
      <c r="N79">
        <f>M79/D79</f>
        <v>18133.333333333332</v>
      </c>
    </row>
    <row r="80" spans="1:14" x14ac:dyDescent="0.25">
      <c r="A80" s="5">
        <v>6</v>
      </c>
      <c r="B80" s="93" t="s">
        <v>57</v>
      </c>
      <c r="C80" s="5" t="s">
        <v>12</v>
      </c>
      <c r="D80" s="63">
        <v>24</v>
      </c>
      <c r="E80" s="95">
        <v>84001</v>
      </c>
      <c r="F80" s="92">
        <f t="shared" si="7"/>
        <v>2016024</v>
      </c>
      <c r="G80" s="96">
        <v>7328</v>
      </c>
    </row>
    <row r="81" spans="1:11" x14ac:dyDescent="0.25">
      <c r="A81" s="5">
        <v>7</v>
      </c>
      <c r="B81" s="93" t="s">
        <v>56</v>
      </c>
      <c r="C81" s="5" t="s">
        <v>12</v>
      </c>
      <c r="D81" s="63">
        <v>48</v>
      </c>
      <c r="E81" s="95">
        <v>2000</v>
      </c>
      <c r="F81" s="92">
        <f t="shared" si="7"/>
        <v>96000</v>
      </c>
      <c r="G81" s="96">
        <v>325</v>
      </c>
    </row>
    <row r="82" spans="1:11" x14ac:dyDescent="0.25">
      <c r="A82" s="5">
        <v>8</v>
      </c>
      <c r="B82" s="93" t="s">
        <v>58</v>
      </c>
      <c r="C82" s="5" t="s">
        <v>13</v>
      </c>
      <c r="D82" s="63">
        <v>180</v>
      </c>
      <c r="E82" s="95">
        <v>1300</v>
      </c>
      <c r="F82" s="92">
        <f t="shared" si="7"/>
        <v>234000</v>
      </c>
      <c r="G82" s="96">
        <v>950</v>
      </c>
    </row>
    <row r="83" spans="1:11" ht="31.5" x14ac:dyDescent="0.25">
      <c r="A83" s="23"/>
      <c r="B83" s="22" t="s">
        <v>20</v>
      </c>
      <c r="C83" s="53"/>
      <c r="D83" s="97"/>
      <c r="E83" s="53"/>
      <c r="F83" s="80">
        <f>SUM(F74:F82)</f>
        <v>27690464</v>
      </c>
      <c r="G83" s="94"/>
      <c r="I83">
        <v>27690467</v>
      </c>
      <c r="K83" s="14">
        <f>F83-I83</f>
        <v>-3</v>
      </c>
    </row>
    <row r="84" spans="1:11" x14ac:dyDescent="0.25">
      <c r="A84" s="45"/>
      <c r="B84" s="45"/>
      <c r="C84" s="45"/>
      <c r="D84" s="45"/>
      <c r="E84" s="45"/>
      <c r="F84" s="45"/>
      <c r="G84" s="45"/>
    </row>
    <row r="85" spans="1:11" x14ac:dyDescent="0.25">
      <c r="A85" s="45"/>
      <c r="B85" s="45"/>
      <c r="C85" s="45"/>
      <c r="D85" s="45"/>
      <c r="E85" s="45"/>
      <c r="F85" s="45"/>
      <c r="G85" s="45"/>
    </row>
    <row r="86" spans="1:11" ht="15.75" x14ac:dyDescent="0.25">
      <c r="A86" s="98"/>
      <c r="B86" s="96" t="s">
        <v>61</v>
      </c>
      <c r="C86" s="96"/>
      <c r="D86" s="96"/>
      <c r="E86" s="96"/>
      <c r="F86" s="96"/>
      <c r="G86" s="96"/>
    </row>
    <row r="87" spans="1:11" ht="47.25" x14ac:dyDescent="0.25">
      <c r="A87" s="80" t="s">
        <v>6</v>
      </c>
      <c r="B87" s="99" t="s">
        <v>7</v>
      </c>
      <c r="C87" s="80" t="s">
        <v>8</v>
      </c>
      <c r="D87" s="80" t="s">
        <v>9</v>
      </c>
      <c r="E87" s="100" t="s">
        <v>10</v>
      </c>
      <c r="F87" s="80" t="s">
        <v>11</v>
      </c>
      <c r="G87" s="52" t="s">
        <v>15</v>
      </c>
    </row>
    <row r="88" spans="1:11" ht="45" x14ac:dyDescent="0.25">
      <c r="A88" s="30">
        <v>1</v>
      </c>
      <c r="B88" s="27" t="s">
        <v>64</v>
      </c>
      <c r="C88" s="5" t="s">
        <v>13</v>
      </c>
      <c r="D88" s="20">
        <v>48</v>
      </c>
      <c r="E88" s="62">
        <v>26532</v>
      </c>
      <c r="F88" s="62">
        <f>SUM(D88*E88)</f>
        <v>1273536</v>
      </c>
      <c r="G88" s="96">
        <v>14807</v>
      </c>
      <c r="I88">
        <f t="shared" ref="I88:I89" si="8">D88/6</f>
        <v>8</v>
      </c>
    </row>
    <row r="89" spans="1:11" ht="45" x14ac:dyDescent="0.25">
      <c r="A89" s="30">
        <v>2</v>
      </c>
      <c r="B89" s="27" t="s">
        <v>65</v>
      </c>
      <c r="C89" s="5" t="s">
        <v>13</v>
      </c>
      <c r="D89" s="20">
        <v>72</v>
      </c>
      <c r="E89" s="62">
        <v>53322</v>
      </c>
      <c r="F89" s="62">
        <f>SUM(D89*E89)</f>
        <v>3839184</v>
      </c>
      <c r="G89" s="101">
        <v>14810</v>
      </c>
      <c r="I89">
        <f t="shared" si="8"/>
        <v>12</v>
      </c>
    </row>
    <row r="90" spans="1:11" ht="30" x14ac:dyDescent="0.25">
      <c r="A90" s="30">
        <v>3</v>
      </c>
      <c r="B90" s="27" t="s">
        <v>62</v>
      </c>
      <c r="C90" s="5" t="s">
        <v>13</v>
      </c>
      <c r="D90" s="20">
        <v>72</v>
      </c>
      <c r="E90" s="62">
        <v>2031919</v>
      </c>
      <c r="F90" s="62">
        <f>SUM(D90*E90)</f>
        <v>146298168</v>
      </c>
      <c r="G90" s="96">
        <v>1721</v>
      </c>
      <c r="I90">
        <f>D90/6</f>
        <v>12</v>
      </c>
    </row>
    <row r="91" spans="1:11" ht="15.75" x14ac:dyDescent="0.25">
      <c r="A91" s="30">
        <v>4</v>
      </c>
      <c r="B91" s="27" t="s">
        <v>16</v>
      </c>
      <c r="C91" s="4" t="s">
        <v>18</v>
      </c>
      <c r="D91" s="83">
        <v>5</v>
      </c>
      <c r="E91" s="102">
        <v>79249</v>
      </c>
      <c r="F91" s="102">
        <f>SUM(D91*E91)</f>
        <v>396245</v>
      </c>
      <c r="G91" s="96">
        <v>14873</v>
      </c>
    </row>
    <row r="92" spans="1:11" ht="15.75" x14ac:dyDescent="0.25">
      <c r="A92" s="30">
        <v>5</v>
      </c>
      <c r="B92" s="27" t="s">
        <v>63</v>
      </c>
      <c r="C92" s="4" t="s">
        <v>12</v>
      </c>
      <c r="D92" s="86">
        <v>10</v>
      </c>
      <c r="E92" s="102">
        <v>80576</v>
      </c>
      <c r="F92" s="102">
        <f>SUM(D92*E92)</f>
        <v>805760</v>
      </c>
      <c r="G92" s="98">
        <v>1652</v>
      </c>
    </row>
    <row r="93" spans="1:11" ht="31.5" x14ac:dyDescent="0.25">
      <c r="A93" s="28"/>
      <c r="B93" s="22" t="s">
        <v>20</v>
      </c>
      <c r="C93" s="29"/>
      <c r="D93" s="103"/>
      <c r="E93" s="29"/>
      <c r="F93" s="104">
        <f>SUM(F88:F92)</f>
        <v>152612893</v>
      </c>
      <c r="G93" s="98"/>
    </row>
    <row r="94" spans="1:11" x14ac:dyDescent="0.25">
      <c r="A94" s="45"/>
      <c r="B94" s="45"/>
      <c r="C94" s="45"/>
      <c r="D94" s="45"/>
      <c r="E94" s="45"/>
      <c r="F94" s="45"/>
      <c r="G94" s="45"/>
    </row>
    <row r="95" spans="1:11" ht="15.75" x14ac:dyDescent="0.25">
      <c r="A95" s="45"/>
      <c r="B95" s="105" t="s">
        <v>77</v>
      </c>
      <c r="C95" s="45"/>
      <c r="D95" s="45"/>
      <c r="E95" s="45"/>
      <c r="F95" s="45"/>
      <c r="G95" s="45"/>
    </row>
    <row r="96" spans="1:11" ht="47.25" x14ac:dyDescent="0.25">
      <c r="A96" s="80" t="s">
        <v>6</v>
      </c>
      <c r="B96" s="99" t="s">
        <v>7</v>
      </c>
      <c r="C96" s="80" t="s">
        <v>8</v>
      </c>
      <c r="D96" s="80" t="s">
        <v>9</v>
      </c>
      <c r="E96" s="100" t="s">
        <v>10</v>
      </c>
      <c r="F96" s="80" t="s">
        <v>11</v>
      </c>
      <c r="G96" s="52" t="s">
        <v>15</v>
      </c>
    </row>
    <row r="97" spans="1:7" ht="45.75" x14ac:dyDescent="0.25">
      <c r="A97" s="63">
        <v>1</v>
      </c>
      <c r="B97" s="54" t="s">
        <v>118</v>
      </c>
      <c r="C97" s="57" t="s">
        <v>13</v>
      </c>
      <c r="D97" s="57">
        <v>90</v>
      </c>
      <c r="E97" s="57">
        <v>29185</v>
      </c>
      <c r="F97" s="102">
        <f t="shared" ref="F97:F100" si="9">SUM(D97*E97)</f>
        <v>2626650</v>
      </c>
      <c r="G97" s="106">
        <v>14807</v>
      </c>
    </row>
    <row r="98" spans="1:7" ht="45.75" x14ac:dyDescent="0.25">
      <c r="A98" s="63">
        <v>2</v>
      </c>
      <c r="B98" s="54" t="s">
        <v>119</v>
      </c>
      <c r="C98" s="57" t="s">
        <v>13</v>
      </c>
      <c r="D98" s="57">
        <v>204</v>
      </c>
      <c r="E98" s="57">
        <v>86072</v>
      </c>
      <c r="F98" s="102">
        <f t="shared" si="9"/>
        <v>17558688</v>
      </c>
      <c r="G98" s="101">
        <v>14808</v>
      </c>
    </row>
    <row r="99" spans="1:7" ht="15.75" x14ac:dyDescent="0.25">
      <c r="A99" s="63">
        <v>3</v>
      </c>
      <c r="B99" s="57" t="s">
        <v>16</v>
      </c>
      <c r="C99" s="57" t="s">
        <v>18</v>
      </c>
      <c r="D99" s="57">
        <v>10</v>
      </c>
      <c r="E99" s="57">
        <v>79249</v>
      </c>
      <c r="F99" s="102">
        <f t="shared" si="9"/>
        <v>792490</v>
      </c>
      <c r="G99" s="106">
        <v>14873</v>
      </c>
    </row>
    <row r="100" spans="1:7" ht="15.75" x14ac:dyDescent="0.25">
      <c r="A100" s="63">
        <v>4</v>
      </c>
      <c r="B100" s="57" t="s">
        <v>76</v>
      </c>
      <c r="C100" s="57" t="s">
        <v>12</v>
      </c>
      <c r="D100" s="57">
        <v>20</v>
      </c>
      <c r="E100" s="57">
        <v>133925</v>
      </c>
      <c r="F100" s="102">
        <f t="shared" si="9"/>
        <v>2678500</v>
      </c>
      <c r="G100" s="101">
        <v>1655</v>
      </c>
    </row>
    <row r="101" spans="1:7" ht="31.5" x14ac:dyDescent="0.25">
      <c r="A101" s="57"/>
      <c r="B101" s="22" t="s">
        <v>20</v>
      </c>
      <c r="C101" s="29"/>
      <c r="D101" s="103"/>
      <c r="E101" s="29"/>
      <c r="F101" s="104">
        <f>SUM(F96:F100)</f>
        <v>23656328</v>
      </c>
      <c r="G101" s="57"/>
    </row>
    <row r="102" spans="1:7" x14ac:dyDescent="0.25">
      <c r="A102" s="45"/>
      <c r="B102" s="45"/>
      <c r="C102" s="45"/>
      <c r="D102" s="45"/>
      <c r="E102" s="45"/>
      <c r="F102" s="45"/>
      <c r="G102" s="45"/>
    </row>
    <row r="103" spans="1:7" ht="54.75" customHeight="1" x14ac:dyDescent="0.25">
      <c r="A103" s="107" t="s">
        <v>135</v>
      </c>
      <c r="B103" s="108"/>
      <c r="C103" s="108"/>
      <c r="D103" s="108"/>
      <c r="E103" s="108"/>
      <c r="F103" s="109"/>
      <c r="G103" s="110"/>
    </row>
    <row r="104" spans="1:7" ht="15.75" x14ac:dyDescent="0.25">
      <c r="A104" s="110"/>
      <c r="B104" s="11" t="s">
        <v>99</v>
      </c>
      <c r="C104" s="110"/>
      <c r="D104" s="110"/>
      <c r="E104" s="110"/>
      <c r="F104" s="110"/>
      <c r="G104" s="110"/>
    </row>
    <row r="105" spans="1:7" ht="47.25" x14ac:dyDescent="0.25">
      <c r="A105" s="36" t="s">
        <v>78</v>
      </c>
      <c r="B105" s="36" t="s">
        <v>79</v>
      </c>
      <c r="C105" s="36" t="s">
        <v>80</v>
      </c>
      <c r="D105" s="36" t="s">
        <v>9</v>
      </c>
      <c r="E105" s="36" t="s">
        <v>81</v>
      </c>
      <c r="F105" s="36" t="s">
        <v>82</v>
      </c>
      <c r="G105" s="111" t="s">
        <v>15</v>
      </c>
    </row>
    <row r="106" spans="1:7" ht="45" x14ac:dyDescent="0.25">
      <c r="A106" s="35">
        <v>1</v>
      </c>
      <c r="B106" s="27" t="s">
        <v>64</v>
      </c>
      <c r="C106" s="4" t="s">
        <v>13</v>
      </c>
      <c r="D106" s="83">
        <v>240</v>
      </c>
      <c r="E106" s="102">
        <v>26732</v>
      </c>
      <c r="F106" s="102">
        <f>SUM(D106*E106)</f>
        <v>6415680</v>
      </c>
      <c r="G106" s="112">
        <v>14807</v>
      </c>
    </row>
    <row r="107" spans="1:7" ht="45" x14ac:dyDescent="0.25">
      <c r="A107" s="35">
        <v>2</v>
      </c>
      <c r="B107" s="27" t="s">
        <v>122</v>
      </c>
      <c r="C107" s="4" t="s">
        <v>13</v>
      </c>
      <c r="D107" s="83">
        <v>96</v>
      </c>
      <c r="E107" s="102">
        <v>78839</v>
      </c>
      <c r="F107" s="102">
        <f t="shared" ref="F107:F111" si="10">SUM(D107*E107)</f>
        <v>7568544</v>
      </c>
      <c r="G107" s="112">
        <v>14808</v>
      </c>
    </row>
    <row r="108" spans="1:7" ht="45" x14ac:dyDescent="0.25">
      <c r="A108" s="35">
        <v>3</v>
      </c>
      <c r="B108" s="27" t="s">
        <v>120</v>
      </c>
      <c r="C108" s="4" t="s">
        <v>13</v>
      </c>
      <c r="D108" s="83">
        <v>270</v>
      </c>
      <c r="E108" s="102">
        <v>232649</v>
      </c>
      <c r="F108" s="102">
        <f t="shared" si="10"/>
        <v>62815230</v>
      </c>
      <c r="G108" s="112">
        <v>6738</v>
      </c>
    </row>
    <row r="109" spans="1:7" ht="15.75" x14ac:dyDescent="0.25">
      <c r="A109" s="35">
        <v>4</v>
      </c>
      <c r="B109" s="27" t="s">
        <v>16</v>
      </c>
      <c r="C109" s="4" t="s">
        <v>18</v>
      </c>
      <c r="D109" s="83">
        <v>48</v>
      </c>
      <c r="E109" s="102">
        <v>81314</v>
      </c>
      <c r="F109" s="102">
        <f t="shared" si="10"/>
        <v>3903072</v>
      </c>
      <c r="G109" s="113">
        <v>2087</v>
      </c>
    </row>
    <row r="110" spans="1:7" ht="15.75" x14ac:dyDescent="0.25">
      <c r="A110" s="35">
        <v>5</v>
      </c>
      <c r="B110" s="27" t="s">
        <v>76</v>
      </c>
      <c r="C110" s="4" t="s">
        <v>12</v>
      </c>
      <c r="D110" s="10">
        <v>16</v>
      </c>
      <c r="E110" s="102">
        <v>12922</v>
      </c>
      <c r="F110" s="102">
        <f t="shared" si="10"/>
        <v>206752</v>
      </c>
      <c r="G110" s="112">
        <v>1655</v>
      </c>
    </row>
    <row r="111" spans="1:7" ht="15.75" x14ac:dyDescent="0.25">
      <c r="A111" s="35">
        <v>6</v>
      </c>
      <c r="B111" s="27" t="s">
        <v>91</v>
      </c>
      <c r="C111" s="4" t="s">
        <v>12</v>
      </c>
      <c r="D111" s="10">
        <v>16</v>
      </c>
      <c r="E111" s="102">
        <v>336488</v>
      </c>
      <c r="F111" s="102">
        <f t="shared" si="10"/>
        <v>5383808</v>
      </c>
      <c r="G111" s="113">
        <v>1663</v>
      </c>
    </row>
    <row r="112" spans="1:7" ht="15.75" x14ac:dyDescent="0.25">
      <c r="A112" s="28"/>
      <c r="B112" s="29" t="s">
        <v>82</v>
      </c>
      <c r="C112" s="29"/>
      <c r="D112" s="103"/>
      <c r="E112" s="29"/>
      <c r="F112" s="114">
        <f>SUM(F106:F111)</f>
        <v>86293086</v>
      </c>
      <c r="G112" s="98"/>
    </row>
    <row r="113" spans="1:7" x14ac:dyDescent="0.25">
      <c r="A113" s="45"/>
      <c r="B113" s="45"/>
      <c r="C113" s="45"/>
      <c r="D113" s="45"/>
      <c r="E113" s="45"/>
      <c r="F113" s="45"/>
      <c r="G113" s="45"/>
    </row>
    <row r="114" spans="1:7" ht="15.75" x14ac:dyDescent="0.25">
      <c r="A114" s="110"/>
      <c r="B114" s="11" t="s">
        <v>100</v>
      </c>
      <c r="C114" s="110"/>
      <c r="D114" s="110"/>
      <c r="E114" s="110"/>
      <c r="F114" s="110"/>
      <c r="G114" s="110"/>
    </row>
    <row r="115" spans="1:7" ht="47.25" x14ac:dyDescent="0.25">
      <c r="A115" s="36" t="s">
        <v>78</v>
      </c>
      <c r="B115" s="36" t="s">
        <v>79</v>
      </c>
      <c r="C115" s="36" t="s">
        <v>80</v>
      </c>
      <c r="D115" s="36" t="s">
        <v>9</v>
      </c>
      <c r="E115" s="36" t="s">
        <v>81</v>
      </c>
      <c r="F115" s="36" t="s">
        <v>82</v>
      </c>
      <c r="G115" s="111" t="s">
        <v>15</v>
      </c>
    </row>
    <row r="116" spans="1:7" ht="30" x14ac:dyDescent="0.25">
      <c r="A116" s="35">
        <v>1</v>
      </c>
      <c r="B116" s="27" t="s">
        <v>92</v>
      </c>
      <c r="C116" s="4" t="s">
        <v>13</v>
      </c>
      <c r="D116" s="83">
        <v>180</v>
      </c>
      <c r="E116" s="115">
        <v>1930</v>
      </c>
      <c r="F116" s="116">
        <f t="shared" ref="F116:F121" si="11">D116*E116</f>
        <v>347400</v>
      </c>
      <c r="G116" s="112">
        <v>14834</v>
      </c>
    </row>
    <row r="117" spans="1:7" ht="30" x14ac:dyDescent="0.25">
      <c r="A117" s="35">
        <v>2</v>
      </c>
      <c r="B117" s="27" t="s">
        <v>93</v>
      </c>
      <c r="C117" s="4" t="s">
        <v>25</v>
      </c>
      <c r="D117" s="83">
        <v>90</v>
      </c>
      <c r="E117" s="115">
        <v>8600</v>
      </c>
      <c r="F117" s="116">
        <f t="shared" si="11"/>
        <v>774000</v>
      </c>
      <c r="G117" s="113">
        <v>1605</v>
      </c>
    </row>
    <row r="118" spans="1:7" ht="30" x14ac:dyDescent="0.25">
      <c r="A118" s="35">
        <v>3</v>
      </c>
      <c r="B118" s="27" t="s">
        <v>94</v>
      </c>
      <c r="C118" s="4" t="s">
        <v>13</v>
      </c>
      <c r="D118" s="83">
        <v>96</v>
      </c>
      <c r="E118" s="115">
        <v>18822</v>
      </c>
      <c r="F118" s="116">
        <f t="shared" si="11"/>
        <v>1806912</v>
      </c>
      <c r="G118" s="113">
        <v>1618</v>
      </c>
    </row>
    <row r="119" spans="1:7" ht="15.75" x14ac:dyDescent="0.25">
      <c r="A119" s="35">
        <v>4</v>
      </c>
      <c r="B119" s="27" t="s">
        <v>95</v>
      </c>
      <c r="C119" s="4" t="s">
        <v>26</v>
      </c>
      <c r="D119" s="83">
        <v>10</v>
      </c>
      <c r="E119" s="115">
        <v>10011</v>
      </c>
      <c r="F119" s="116">
        <f t="shared" si="11"/>
        <v>100110</v>
      </c>
      <c r="G119" s="113">
        <v>7327</v>
      </c>
    </row>
    <row r="120" spans="1:7" ht="15.75" x14ac:dyDescent="0.25">
      <c r="A120" s="35">
        <v>5</v>
      </c>
      <c r="B120" s="27" t="s">
        <v>96</v>
      </c>
      <c r="C120" s="4" t="s">
        <v>26</v>
      </c>
      <c r="D120" s="86">
        <v>15</v>
      </c>
      <c r="E120" s="115">
        <v>14840</v>
      </c>
      <c r="F120" s="116">
        <f t="shared" si="11"/>
        <v>222600</v>
      </c>
      <c r="G120" s="113">
        <v>7328</v>
      </c>
    </row>
    <row r="121" spans="1:7" ht="30" x14ac:dyDescent="0.25">
      <c r="A121" s="35">
        <v>6</v>
      </c>
      <c r="B121" s="27" t="s">
        <v>24</v>
      </c>
      <c r="C121" s="4" t="s">
        <v>17</v>
      </c>
      <c r="D121" s="86">
        <v>50</v>
      </c>
      <c r="E121" s="115">
        <v>1934</v>
      </c>
      <c r="F121" s="116">
        <f t="shared" si="11"/>
        <v>96700</v>
      </c>
      <c r="G121" s="113">
        <v>325</v>
      </c>
    </row>
    <row r="122" spans="1:7" ht="15.75" x14ac:dyDescent="0.25">
      <c r="A122" s="28"/>
      <c r="B122" s="29" t="s">
        <v>82</v>
      </c>
      <c r="C122" s="29"/>
      <c r="D122" s="103"/>
      <c r="E122" s="29"/>
      <c r="F122" s="114">
        <f>SUM(F116:F121)</f>
        <v>3347722</v>
      </c>
      <c r="G122" s="98"/>
    </row>
    <row r="123" spans="1:7" x14ac:dyDescent="0.25">
      <c r="A123" s="45"/>
      <c r="B123" s="45"/>
      <c r="C123" s="45"/>
      <c r="D123" s="45"/>
      <c r="E123" s="45"/>
      <c r="F123" s="45"/>
      <c r="G123" s="45"/>
    </row>
    <row r="124" spans="1:7" ht="47.25" x14ac:dyDescent="0.25">
      <c r="A124" s="117" t="s">
        <v>101</v>
      </c>
      <c r="B124" s="117"/>
      <c r="C124" s="117"/>
      <c r="D124" s="117"/>
      <c r="E124" s="117"/>
      <c r="F124" s="117"/>
      <c r="G124" s="52" t="s">
        <v>15</v>
      </c>
    </row>
    <row r="125" spans="1:7" ht="47.25" x14ac:dyDescent="0.25">
      <c r="A125" s="36" t="s">
        <v>78</v>
      </c>
      <c r="B125" s="36" t="s">
        <v>79</v>
      </c>
      <c r="C125" s="36" t="s">
        <v>80</v>
      </c>
      <c r="D125" s="36" t="s">
        <v>9</v>
      </c>
      <c r="E125" s="36" t="s">
        <v>81</v>
      </c>
      <c r="F125" s="36" t="s">
        <v>82</v>
      </c>
      <c r="G125" s="52" t="s">
        <v>15</v>
      </c>
    </row>
    <row r="126" spans="1:7" ht="15.75" x14ac:dyDescent="0.25">
      <c r="A126" s="35">
        <v>1</v>
      </c>
      <c r="B126" s="90" t="s">
        <v>102</v>
      </c>
      <c r="C126" s="55" t="s">
        <v>13</v>
      </c>
      <c r="D126" s="90">
        <v>360</v>
      </c>
      <c r="E126" s="118">
        <v>1930</v>
      </c>
      <c r="F126" s="98">
        <f>D126*E126</f>
        <v>694800</v>
      </c>
      <c r="G126" s="57">
        <v>950</v>
      </c>
    </row>
    <row r="127" spans="1:7" ht="30" x14ac:dyDescent="0.25">
      <c r="A127" s="35">
        <v>2</v>
      </c>
      <c r="B127" s="90" t="s">
        <v>121</v>
      </c>
      <c r="C127" s="55" t="s">
        <v>13</v>
      </c>
      <c r="D127" s="90">
        <v>1704</v>
      </c>
      <c r="E127" s="118">
        <v>15810</v>
      </c>
      <c r="F127" s="98">
        <f t="shared" ref="F127:F129" si="12">D127*E127</f>
        <v>26940240</v>
      </c>
      <c r="G127" s="57">
        <v>1619</v>
      </c>
    </row>
    <row r="128" spans="1:7" ht="30" x14ac:dyDescent="0.25">
      <c r="A128" s="35">
        <v>3</v>
      </c>
      <c r="B128" s="90" t="s">
        <v>109</v>
      </c>
      <c r="C128" s="55" t="s">
        <v>17</v>
      </c>
      <c r="D128" s="90">
        <v>60</v>
      </c>
      <c r="E128" s="118">
        <v>15000</v>
      </c>
      <c r="F128" s="98">
        <f t="shared" si="12"/>
        <v>900000</v>
      </c>
      <c r="G128" s="57">
        <v>7328</v>
      </c>
    </row>
    <row r="129" spans="1:7" ht="30" x14ac:dyDescent="0.25">
      <c r="A129" s="35">
        <v>4</v>
      </c>
      <c r="B129" s="90" t="s">
        <v>103</v>
      </c>
      <c r="C129" s="55" t="s">
        <v>17</v>
      </c>
      <c r="D129" s="90">
        <v>120</v>
      </c>
      <c r="E129" s="118">
        <v>1939</v>
      </c>
      <c r="F129" s="98">
        <f t="shared" si="12"/>
        <v>232680</v>
      </c>
      <c r="G129" s="57">
        <v>325</v>
      </c>
    </row>
    <row r="130" spans="1:7" ht="15.75" x14ac:dyDescent="0.25">
      <c r="A130" s="28"/>
      <c r="B130" s="29" t="s">
        <v>82</v>
      </c>
      <c r="C130" s="29"/>
      <c r="D130" s="103"/>
      <c r="E130" s="29"/>
      <c r="F130" s="114">
        <f>SUM(F126:F129)</f>
        <v>28767720</v>
      </c>
      <c r="G130" s="119"/>
    </row>
    <row r="131" spans="1:7" x14ac:dyDescent="0.25">
      <c r="A131" s="45"/>
      <c r="B131" s="45"/>
      <c r="C131" s="45"/>
      <c r="D131" s="45"/>
      <c r="E131" s="45"/>
      <c r="F131" s="45"/>
      <c r="G131" s="45"/>
    </row>
    <row r="132" spans="1:7" x14ac:dyDescent="0.25">
      <c r="A132" s="45"/>
      <c r="B132" s="45"/>
      <c r="C132" s="45"/>
      <c r="D132" s="45"/>
      <c r="E132" s="45"/>
      <c r="F132" s="45"/>
      <c r="G132" s="45"/>
    </row>
    <row r="133" spans="1:7" x14ac:dyDescent="0.25">
      <c r="A133" s="45"/>
      <c r="B133" s="45"/>
      <c r="C133" s="45"/>
      <c r="D133" s="45"/>
      <c r="E133" s="45"/>
      <c r="F133" s="45"/>
      <c r="G133" s="45"/>
    </row>
    <row r="134" spans="1:7" ht="15.75" x14ac:dyDescent="0.25">
      <c r="A134" s="45"/>
      <c r="B134" s="120" t="s">
        <v>0</v>
      </c>
      <c r="C134" s="45"/>
      <c r="D134" s="45"/>
      <c r="E134" s="45"/>
      <c r="F134" s="121">
        <f>F83+F71+F58+F44+F32+F27+F21+F11+F93+F101+F130+F122+F112</f>
        <v>472869316</v>
      </c>
      <c r="G134" s="45"/>
    </row>
    <row r="135" spans="1:7" x14ac:dyDescent="0.25">
      <c r="A135" s="45"/>
      <c r="B135" s="45"/>
      <c r="C135" s="45"/>
      <c r="D135" s="45"/>
      <c r="E135" s="45"/>
      <c r="F135" s="45"/>
      <c r="G135" s="45"/>
    </row>
    <row r="136" spans="1:7" ht="15.75" x14ac:dyDescent="0.25">
      <c r="A136" s="45"/>
      <c r="B136" s="120" t="s">
        <v>130</v>
      </c>
      <c r="C136" s="45"/>
      <c r="D136" s="45"/>
      <c r="E136" s="45"/>
      <c r="F136" s="121">
        <f>F134/1.19</f>
        <v>397369173.10924369</v>
      </c>
      <c r="G136" s="45"/>
    </row>
    <row r="137" spans="1:7" ht="15.75" x14ac:dyDescent="0.25">
      <c r="A137" s="45"/>
      <c r="B137" s="120" t="s">
        <v>123</v>
      </c>
      <c r="C137" s="45"/>
      <c r="D137" s="45"/>
      <c r="E137" s="45"/>
      <c r="F137" s="121">
        <f>F136*19%</f>
        <v>75500142.890756309</v>
      </c>
      <c r="G137" s="45"/>
    </row>
    <row r="138" spans="1:7" ht="15.75" x14ac:dyDescent="0.25">
      <c r="A138" s="45"/>
      <c r="B138" s="120" t="s">
        <v>124</v>
      </c>
      <c r="C138" s="45"/>
      <c r="D138" s="45"/>
      <c r="E138" s="45"/>
      <c r="F138" s="121">
        <f>SUM(F136:F137)</f>
        <v>472869316</v>
      </c>
      <c r="G138" s="45"/>
    </row>
  </sheetData>
  <mergeCells count="10">
    <mergeCell ref="A103:F103"/>
    <mergeCell ref="A124:F124"/>
    <mergeCell ref="B60:F60"/>
    <mergeCell ref="B73:F73"/>
    <mergeCell ref="B2:F2"/>
    <mergeCell ref="A4:G4"/>
    <mergeCell ref="A24:F24"/>
    <mergeCell ref="A29:G29"/>
    <mergeCell ref="A34:G34"/>
    <mergeCell ref="B47:F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88"/>
  <sheetViews>
    <sheetView workbookViewId="0">
      <selection activeCell="B3" sqref="B3:F3"/>
    </sheetView>
  </sheetViews>
  <sheetFormatPr baseColWidth="10" defaultRowHeight="15" x14ac:dyDescent="0.25"/>
  <cols>
    <col min="2" max="2" width="38.140625" customWidth="1"/>
    <col min="4" max="4" width="19.28515625" customWidth="1"/>
    <col min="5" max="5" width="16.140625" customWidth="1"/>
    <col min="6" max="6" width="23.42578125" customWidth="1"/>
    <col min="7" max="7" width="11.42578125" customWidth="1"/>
    <col min="10" max="11" width="12.5703125" bestFit="1" customWidth="1"/>
  </cols>
  <sheetData>
    <row r="3" spans="1:11" x14ac:dyDescent="0.25">
      <c r="A3" s="45"/>
      <c r="B3" s="122" t="s">
        <v>60</v>
      </c>
      <c r="C3" s="123"/>
      <c r="D3" s="123"/>
      <c r="E3" s="123"/>
      <c r="F3" s="123"/>
      <c r="G3" s="45"/>
    </row>
    <row r="4" spans="1:11" x14ac:dyDescent="0.25">
      <c r="A4" s="45"/>
      <c r="B4" s="45"/>
      <c r="C4" s="45"/>
      <c r="D4" s="45"/>
      <c r="E4" s="45"/>
      <c r="F4" s="45"/>
      <c r="G4" s="45"/>
    </row>
    <row r="5" spans="1:11" ht="42" customHeight="1" thickBot="1" x14ac:dyDescent="0.3">
      <c r="A5" s="66" t="s">
        <v>34</v>
      </c>
      <c r="B5" s="67"/>
      <c r="C5" s="67"/>
      <c r="D5" s="67"/>
      <c r="E5" s="67"/>
      <c r="F5" s="68"/>
      <c r="G5" s="69"/>
    </row>
    <row r="6" spans="1:11" ht="47.25" x14ac:dyDescent="0.25">
      <c r="A6" s="49" t="s">
        <v>6</v>
      </c>
      <c r="B6" s="50" t="s">
        <v>7</v>
      </c>
      <c r="C6" s="49" t="s">
        <v>8</v>
      </c>
      <c r="D6" s="49" t="s">
        <v>9</v>
      </c>
      <c r="E6" s="51" t="s">
        <v>10</v>
      </c>
      <c r="F6" s="49" t="s">
        <v>11</v>
      </c>
      <c r="G6" s="52" t="s">
        <v>15</v>
      </c>
    </row>
    <row r="7" spans="1:11" x14ac:dyDescent="0.25">
      <c r="A7" s="70">
        <v>1</v>
      </c>
      <c r="B7" s="20" t="s">
        <v>33</v>
      </c>
      <c r="C7" s="5" t="s">
        <v>12</v>
      </c>
      <c r="D7" s="96">
        <v>1</v>
      </c>
      <c r="E7" s="124">
        <v>806559</v>
      </c>
      <c r="F7" s="72">
        <f>D7*E7</f>
        <v>806559</v>
      </c>
      <c r="G7" s="73">
        <v>14962</v>
      </c>
    </row>
    <row r="8" spans="1:11" ht="31.5" x14ac:dyDescent="0.25">
      <c r="A8" s="70"/>
      <c r="B8" s="22" t="s">
        <v>20</v>
      </c>
      <c r="C8" s="53"/>
      <c r="D8" s="53"/>
      <c r="E8" s="53"/>
      <c r="F8" s="58">
        <f>SUM(F4:F7)</f>
        <v>806559</v>
      </c>
      <c r="G8" s="81"/>
      <c r="I8" s="14">
        <f>'GRUPO I TUBERIA '!F27</f>
        <v>41029200</v>
      </c>
      <c r="J8" s="14">
        <f>F8</f>
        <v>806559</v>
      </c>
      <c r="K8" s="14">
        <f>I8+J8</f>
        <v>41835759</v>
      </c>
    </row>
    <row r="9" spans="1:11" x14ac:dyDescent="0.25">
      <c r="A9" s="45"/>
      <c r="B9" s="45"/>
      <c r="C9" s="45"/>
      <c r="D9" s="45"/>
      <c r="E9" s="45"/>
      <c r="F9" s="45"/>
      <c r="G9" s="45"/>
    </row>
    <row r="10" spans="1:11" ht="16.5" thickBot="1" x14ac:dyDescent="0.3">
      <c r="A10" s="82" t="s">
        <v>37</v>
      </c>
      <c r="B10" s="82"/>
      <c r="C10" s="82"/>
      <c r="D10" s="82"/>
      <c r="E10" s="82"/>
      <c r="F10" s="82"/>
      <c r="G10" s="82"/>
    </row>
    <row r="11" spans="1:11" ht="47.25" x14ac:dyDescent="0.25">
      <c r="A11" s="49" t="s">
        <v>6</v>
      </c>
      <c r="B11" s="50" t="s">
        <v>7</v>
      </c>
      <c r="C11" s="49" t="s">
        <v>8</v>
      </c>
      <c r="D11" s="49" t="s">
        <v>9</v>
      </c>
      <c r="E11" s="51" t="s">
        <v>10</v>
      </c>
      <c r="F11" s="49" t="s">
        <v>11</v>
      </c>
      <c r="G11" s="52" t="s">
        <v>15</v>
      </c>
    </row>
    <row r="12" spans="1:11" ht="15.75" x14ac:dyDescent="0.25">
      <c r="A12" s="63">
        <v>1</v>
      </c>
      <c r="B12" s="6" t="s">
        <v>69</v>
      </c>
      <c r="C12" s="4" t="s">
        <v>17</v>
      </c>
      <c r="D12" s="86">
        <v>2</v>
      </c>
      <c r="E12" s="20">
        <v>303000</v>
      </c>
      <c r="F12" s="78">
        <f t="shared" ref="F12:F24" si="0">D12*E12</f>
        <v>606000</v>
      </c>
      <c r="G12" s="63">
        <v>11681</v>
      </c>
    </row>
    <row r="13" spans="1:11" ht="15.75" x14ac:dyDescent="0.25">
      <c r="A13" s="63">
        <f>A12+1</f>
        <v>2</v>
      </c>
      <c r="B13" s="6" t="s">
        <v>70</v>
      </c>
      <c r="C13" s="4" t="s">
        <v>17</v>
      </c>
      <c r="D13" s="86">
        <v>7</v>
      </c>
      <c r="E13" s="20">
        <v>431999</v>
      </c>
      <c r="F13" s="78">
        <f t="shared" si="0"/>
        <v>3023993</v>
      </c>
      <c r="G13" s="63">
        <v>11680</v>
      </c>
    </row>
    <row r="14" spans="1:11" ht="15.75" x14ac:dyDescent="0.25">
      <c r="A14" s="63">
        <f t="shared" ref="A14:A24" si="1">A13+1</f>
        <v>3</v>
      </c>
      <c r="B14" s="6" t="s">
        <v>41</v>
      </c>
      <c r="C14" s="4" t="s">
        <v>17</v>
      </c>
      <c r="D14" s="86">
        <v>2</v>
      </c>
      <c r="E14" s="20">
        <v>1782734</v>
      </c>
      <c r="F14" s="78">
        <f t="shared" si="0"/>
        <v>3565468</v>
      </c>
      <c r="G14" s="63">
        <v>6705</v>
      </c>
    </row>
    <row r="15" spans="1:11" ht="15.75" x14ac:dyDescent="0.25">
      <c r="A15" s="63">
        <f t="shared" si="1"/>
        <v>4</v>
      </c>
      <c r="B15" s="6" t="s">
        <v>42</v>
      </c>
      <c r="C15" s="4" t="s">
        <v>17</v>
      </c>
      <c r="D15" s="86">
        <v>2</v>
      </c>
      <c r="E15" s="20">
        <v>76000</v>
      </c>
      <c r="F15" s="78">
        <f t="shared" si="0"/>
        <v>152000</v>
      </c>
      <c r="G15" s="63">
        <v>7334</v>
      </c>
    </row>
    <row r="16" spans="1:11" ht="15.75" x14ac:dyDescent="0.25">
      <c r="A16" s="63">
        <f t="shared" si="1"/>
        <v>5</v>
      </c>
      <c r="B16" s="6" t="s">
        <v>43</v>
      </c>
      <c r="C16" s="4" t="s">
        <v>17</v>
      </c>
      <c r="D16" s="86">
        <v>1</v>
      </c>
      <c r="E16" s="20">
        <v>102999</v>
      </c>
      <c r="F16" s="78">
        <f t="shared" si="0"/>
        <v>102999</v>
      </c>
      <c r="G16" s="63">
        <v>14681</v>
      </c>
    </row>
    <row r="17" spans="1:11" ht="15.75" x14ac:dyDescent="0.25">
      <c r="A17" s="63">
        <f t="shared" si="1"/>
        <v>6</v>
      </c>
      <c r="B17" s="6" t="s">
        <v>44</v>
      </c>
      <c r="C17" s="4" t="s">
        <v>17</v>
      </c>
      <c r="D17" s="86">
        <v>1</v>
      </c>
      <c r="E17" s="20">
        <v>13299</v>
      </c>
      <c r="F17" s="78">
        <f t="shared" si="0"/>
        <v>13299</v>
      </c>
      <c r="G17" s="63">
        <v>7484</v>
      </c>
    </row>
    <row r="18" spans="1:11" ht="15.75" x14ac:dyDescent="0.25">
      <c r="A18" s="63">
        <f t="shared" si="1"/>
        <v>7</v>
      </c>
      <c r="B18" s="6" t="s">
        <v>45</v>
      </c>
      <c r="C18" s="4" t="s">
        <v>17</v>
      </c>
      <c r="D18" s="86">
        <v>1</v>
      </c>
      <c r="E18" s="20">
        <v>152000</v>
      </c>
      <c r="F18" s="78">
        <f t="shared" si="0"/>
        <v>152000</v>
      </c>
      <c r="G18" s="63">
        <v>7333</v>
      </c>
    </row>
    <row r="19" spans="1:11" ht="15.75" x14ac:dyDescent="0.25">
      <c r="A19" s="63">
        <f t="shared" si="1"/>
        <v>8</v>
      </c>
      <c r="B19" s="6" t="s">
        <v>46</v>
      </c>
      <c r="C19" s="4" t="s">
        <v>17</v>
      </c>
      <c r="D19" s="86">
        <v>3</v>
      </c>
      <c r="E19" s="20">
        <v>148000</v>
      </c>
      <c r="F19" s="78">
        <f t="shared" si="0"/>
        <v>444000</v>
      </c>
      <c r="G19" s="63">
        <v>692</v>
      </c>
    </row>
    <row r="20" spans="1:11" ht="15.75" x14ac:dyDescent="0.25">
      <c r="A20" s="63">
        <f t="shared" si="1"/>
        <v>9</v>
      </c>
      <c r="B20" s="6" t="s">
        <v>47</v>
      </c>
      <c r="C20" s="4" t="s">
        <v>17</v>
      </c>
      <c r="D20" s="86">
        <v>2</v>
      </c>
      <c r="E20" s="20">
        <v>76001</v>
      </c>
      <c r="F20" s="78">
        <f t="shared" si="0"/>
        <v>152002</v>
      </c>
      <c r="G20" s="63">
        <v>11768</v>
      </c>
    </row>
    <row r="21" spans="1:11" ht="15.75" x14ac:dyDescent="0.25">
      <c r="A21" s="63">
        <f t="shared" si="1"/>
        <v>10</v>
      </c>
      <c r="B21" s="6" t="s">
        <v>125</v>
      </c>
      <c r="C21" s="4" t="s">
        <v>17</v>
      </c>
      <c r="D21" s="86">
        <v>2</v>
      </c>
      <c r="E21" s="20">
        <v>104000</v>
      </c>
      <c r="F21" s="78">
        <f t="shared" si="0"/>
        <v>208000</v>
      </c>
      <c r="G21" s="63">
        <v>556</v>
      </c>
    </row>
    <row r="22" spans="1:11" ht="15.75" x14ac:dyDescent="0.25">
      <c r="A22" s="63">
        <f t="shared" si="1"/>
        <v>11</v>
      </c>
      <c r="B22" s="6" t="s">
        <v>48</v>
      </c>
      <c r="C22" s="4" t="s">
        <v>17</v>
      </c>
      <c r="D22" s="86">
        <v>1</v>
      </c>
      <c r="E22" s="20">
        <v>80000</v>
      </c>
      <c r="F22" s="78">
        <f t="shared" si="0"/>
        <v>80000</v>
      </c>
      <c r="G22" s="63">
        <v>1343</v>
      </c>
    </row>
    <row r="23" spans="1:11" ht="15.75" x14ac:dyDescent="0.25">
      <c r="A23" s="63">
        <f t="shared" si="1"/>
        <v>12</v>
      </c>
      <c r="B23" s="6" t="s">
        <v>49</v>
      </c>
      <c r="C23" s="4" t="s">
        <v>17</v>
      </c>
      <c r="D23" s="86">
        <v>20</v>
      </c>
      <c r="E23" s="20">
        <v>75000</v>
      </c>
      <c r="F23" s="78">
        <f t="shared" si="0"/>
        <v>1500000</v>
      </c>
      <c r="G23" s="63">
        <v>277</v>
      </c>
    </row>
    <row r="24" spans="1:11" ht="15.75" x14ac:dyDescent="0.25">
      <c r="A24" s="63">
        <f t="shared" si="1"/>
        <v>13</v>
      </c>
      <c r="B24" s="6" t="s">
        <v>50</v>
      </c>
      <c r="C24" s="4" t="s">
        <v>17</v>
      </c>
      <c r="D24" s="86">
        <v>20</v>
      </c>
      <c r="E24" s="20">
        <v>95000</v>
      </c>
      <c r="F24" s="78">
        <f t="shared" si="0"/>
        <v>1900000</v>
      </c>
      <c r="G24" s="63">
        <v>278</v>
      </c>
    </row>
    <row r="25" spans="1:11" ht="31.5" x14ac:dyDescent="0.25">
      <c r="A25" s="23"/>
      <c r="B25" s="22" t="s">
        <v>20</v>
      </c>
      <c r="C25" s="53"/>
      <c r="D25" s="53"/>
      <c r="E25" s="53"/>
      <c r="F25" s="80">
        <f>SUM(F12:F24)</f>
        <v>11899761</v>
      </c>
      <c r="G25" s="87"/>
      <c r="I25" s="14">
        <f>'GRUPO I TUBERIA '!F44</f>
        <v>16933620</v>
      </c>
      <c r="J25" s="14">
        <f>F25</f>
        <v>11899761</v>
      </c>
      <c r="K25" s="14">
        <f>I25+J25</f>
        <v>28833381</v>
      </c>
    </row>
    <row r="26" spans="1:11" x14ac:dyDescent="0.25">
      <c r="A26" s="45"/>
      <c r="B26" s="45"/>
      <c r="C26" s="45"/>
      <c r="D26" s="45"/>
      <c r="E26" s="45"/>
      <c r="F26" s="45"/>
      <c r="G26" s="45"/>
    </row>
    <row r="27" spans="1:11" x14ac:dyDescent="0.25">
      <c r="A27" s="45"/>
      <c r="B27" s="45"/>
      <c r="C27" s="45"/>
      <c r="D27" s="45"/>
      <c r="E27" s="45"/>
      <c r="F27" s="45"/>
      <c r="G27" s="45"/>
    </row>
    <row r="28" spans="1:11" ht="60" customHeight="1" thickBot="1" x14ac:dyDescent="0.3">
      <c r="A28" s="23" t="s">
        <v>3</v>
      </c>
      <c r="B28" s="41" t="s">
        <v>126</v>
      </c>
      <c r="C28" s="42"/>
      <c r="D28" s="42"/>
      <c r="E28" s="42"/>
      <c r="F28" s="43"/>
      <c r="G28" s="88"/>
    </row>
    <row r="29" spans="1:11" ht="47.25" x14ac:dyDescent="0.25">
      <c r="A29" s="49" t="s">
        <v>6</v>
      </c>
      <c r="B29" s="50" t="s">
        <v>7</v>
      </c>
      <c r="C29" s="49" t="s">
        <v>8</v>
      </c>
      <c r="D29" s="49" t="s">
        <v>9</v>
      </c>
      <c r="E29" s="51" t="s">
        <v>10</v>
      </c>
      <c r="F29" s="49" t="s">
        <v>11</v>
      </c>
      <c r="G29" s="52" t="s">
        <v>15</v>
      </c>
    </row>
    <row r="30" spans="1:11" ht="15.75" x14ac:dyDescent="0.25">
      <c r="A30" s="5"/>
      <c r="B30" s="24" t="s">
        <v>23</v>
      </c>
      <c r="C30" s="23"/>
      <c r="D30" s="23"/>
      <c r="E30" s="23"/>
      <c r="F30" s="23"/>
      <c r="G30" s="52"/>
    </row>
    <row r="31" spans="1:11" x14ac:dyDescent="0.25">
      <c r="A31" s="5">
        <v>1</v>
      </c>
      <c r="B31" s="20" t="s">
        <v>50</v>
      </c>
      <c r="C31" s="20" t="s">
        <v>26</v>
      </c>
      <c r="D31" s="20">
        <v>20</v>
      </c>
      <c r="E31" s="76">
        <v>94999</v>
      </c>
      <c r="F31" s="78">
        <f t="shared" ref="F31" si="2">D31*E31</f>
        <v>1899980</v>
      </c>
      <c r="G31" s="125">
        <v>278</v>
      </c>
    </row>
    <row r="32" spans="1:11" x14ac:dyDescent="0.25">
      <c r="A32" s="23"/>
      <c r="B32" s="23"/>
      <c r="C32" s="23"/>
      <c r="D32" s="23"/>
      <c r="E32" s="23"/>
      <c r="F32" s="23"/>
      <c r="G32" s="59"/>
    </row>
    <row r="33" spans="1:11" ht="31.5" x14ac:dyDescent="0.25">
      <c r="A33" s="23"/>
      <c r="B33" s="22" t="s">
        <v>20</v>
      </c>
      <c r="C33" s="53"/>
      <c r="D33" s="53"/>
      <c r="E33" s="53"/>
      <c r="F33" s="80">
        <f>SUM(F30:F31)</f>
        <v>1899980</v>
      </c>
      <c r="G33" s="71"/>
      <c r="I33" s="14">
        <f>'GRUPO I TUBERIA '!F58</f>
        <v>2631294</v>
      </c>
      <c r="J33" s="14">
        <f>F33</f>
        <v>1899980</v>
      </c>
      <c r="K33" s="14">
        <f>I33+J33</f>
        <v>4531274</v>
      </c>
    </row>
    <row r="34" spans="1:11" x14ac:dyDescent="0.25">
      <c r="A34" s="45"/>
      <c r="B34" s="45"/>
      <c r="C34" s="45"/>
      <c r="D34" s="45"/>
      <c r="E34" s="45"/>
      <c r="F34" s="45"/>
      <c r="G34" s="45"/>
    </row>
    <row r="35" spans="1:11" ht="15.75" thickBot="1" x14ac:dyDescent="0.3">
      <c r="A35" s="45"/>
      <c r="B35" s="45"/>
      <c r="C35" s="45"/>
      <c r="D35" s="45"/>
      <c r="E35" s="45"/>
      <c r="F35" s="45"/>
      <c r="G35" s="45"/>
    </row>
    <row r="36" spans="1:11" ht="45.75" customHeight="1" thickBot="1" x14ac:dyDescent="0.3">
      <c r="A36" s="126" t="s">
        <v>127</v>
      </c>
      <c r="B36" s="127"/>
      <c r="C36" s="127"/>
      <c r="D36" s="127"/>
      <c r="E36" s="127"/>
      <c r="F36" s="127"/>
      <c r="G36" s="59"/>
    </row>
    <row r="37" spans="1:11" ht="47.25" x14ac:dyDescent="0.25">
      <c r="A37" s="49" t="s">
        <v>6</v>
      </c>
      <c r="B37" s="50" t="s">
        <v>7</v>
      </c>
      <c r="C37" s="49" t="s">
        <v>8</v>
      </c>
      <c r="D37" s="49" t="s">
        <v>9</v>
      </c>
      <c r="E37" s="51" t="s">
        <v>10</v>
      </c>
      <c r="F37" s="49" t="s">
        <v>11</v>
      </c>
      <c r="G37" s="52" t="s">
        <v>15</v>
      </c>
    </row>
    <row r="38" spans="1:11" ht="15.75" x14ac:dyDescent="0.25">
      <c r="A38" s="128"/>
      <c r="B38" s="24" t="s">
        <v>2</v>
      </c>
      <c r="C38" s="8"/>
      <c r="D38" s="70"/>
      <c r="E38" s="129"/>
      <c r="F38" s="128"/>
      <c r="G38" s="94"/>
    </row>
    <row r="39" spans="1:11" ht="15.75" x14ac:dyDescent="0.25">
      <c r="A39" s="70">
        <v>1</v>
      </c>
      <c r="B39" s="17" t="s">
        <v>72</v>
      </c>
      <c r="C39" s="5" t="s">
        <v>19</v>
      </c>
      <c r="D39" s="70">
        <v>10</v>
      </c>
      <c r="E39" s="130">
        <v>182700</v>
      </c>
      <c r="F39" s="92">
        <f t="shared" ref="F39" si="3">D39*E39</f>
        <v>1827000</v>
      </c>
      <c r="G39" s="54">
        <v>1105</v>
      </c>
    </row>
    <row r="40" spans="1:11" ht="15.75" x14ac:dyDescent="0.25">
      <c r="A40" s="70"/>
      <c r="B40" s="98"/>
      <c r="C40" s="8"/>
      <c r="D40" s="70"/>
      <c r="E40" s="129"/>
      <c r="F40" s="128"/>
      <c r="G40" s="94"/>
    </row>
    <row r="41" spans="1:11" ht="15.75" x14ac:dyDescent="0.25">
      <c r="A41" s="70"/>
      <c r="B41" s="24" t="s">
        <v>4</v>
      </c>
      <c r="C41" s="8"/>
      <c r="D41" s="70"/>
      <c r="E41" s="129"/>
      <c r="F41" s="128"/>
      <c r="G41" s="94"/>
    </row>
    <row r="42" spans="1:11" ht="15.75" x14ac:dyDescent="0.25">
      <c r="A42" s="13">
        <v>2</v>
      </c>
      <c r="B42" s="131" t="s">
        <v>71</v>
      </c>
      <c r="C42" s="53" t="s">
        <v>19</v>
      </c>
      <c r="D42" s="70">
        <v>20</v>
      </c>
      <c r="E42" s="130">
        <v>182700</v>
      </c>
      <c r="F42" s="92">
        <f t="shared" ref="F42" si="4">D42*E42</f>
        <v>3654000</v>
      </c>
      <c r="G42" s="54">
        <v>1105</v>
      </c>
    </row>
    <row r="43" spans="1:11" ht="15.75" x14ac:dyDescent="0.25">
      <c r="A43" s="25"/>
      <c r="B43" s="132"/>
      <c r="C43" s="53"/>
      <c r="D43" s="7"/>
      <c r="E43" s="7"/>
      <c r="F43" s="133"/>
      <c r="G43" s="52"/>
    </row>
    <row r="44" spans="1:11" ht="15.75" x14ac:dyDescent="0.25">
      <c r="A44" s="70"/>
      <c r="B44" s="24" t="s">
        <v>21</v>
      </c>
      <c r="C44" s="70"/>
      <c r="D44" s="134"/>
      <c r="E44" s="129"/>
      <c r="F44" s="135"/>
      <c r="G44" s="94"/>
    </row>
    <row r="45" spans="1:11" ht="15.75" x14ac:dyDescent="0.25">
      <c r="A45" s="70">
        <v>4</v>
      </c>
      <c r="B45" s="20" t="s">
        <v>72</v>
      </c>
      <c r="C45" s="5" t="s">
        <v>19</v>
      </c>
      <c r="D45" s="70">
        <v>20</v>
      </c>
      <c r="E45" s="130">
        <v>182700</v>
      </c>
      <c r="F45" s="92">
        <f t="shared" ref="F45" si="5">D45*E45</f>
        <v>3654000</v>
      </c>
      <c r="G45" s="54">
        <v>1105</v>
      </c>
    </row>
    <row r="46" spans="1:11" ht="15.75" x14ac:dyDescent="0.25">
      <c r="A46" s="70"/>
      <c r="B46" s="136"/>
      <c r="C46" s="70"/>
      <c r="D46" s="134"/>
      <c r="E46" s="129"/>
      <c r="F46" s="135"/>
      <c r="G46" s="94"/>
    </row>
    <row r="47" spans="1:11" ht="15.75" x14ac:dyDescent="0.25">
      <c r="A47" s="10"/>
      <c r="B47" s="3"/>
      <c r="C47" s="9"/>
      <c r="D47" s="137"/>
      <c r="E47" s="9"/>
      <c r="F47" s="138"/>
      <c r="G47" s="98"/>
    </row>
    <row r="48" spans="1:11" ht="31.5" x14ac:dyDescent="0.25">
      <c r="A48" s="98"/>
      <c r="B48" s="22" t="s">
        <v>20</v>
      </c>
      <c r="C48" s="53"/>
      <c r="D48" s="97"/>
      <c r="E48" s="53"/>
      <c r="F48" s="80">
        <f>SUM(F39:F46)</f>
        <v>9135000</v>
      </c>
      <c r="G48" s="98"/>
    </row>
    <row r="49" spans="1:9" ht="15.75" thickBot="1" x14ac:dyDescent="0.3">
      <c r="A49" s="45"/>
      <c r="B49" s="45"/>
      <c r="C49" s="45"/>
      <c r="D49" s="45"/>
      <c r="E49" s="45"/>
      <c r="F49" s="45"/>
      <c r="G49" s="45"/>
    </row>
    <row r="50" spans="1:9" ht="36" customHeight="1" x14ac:dyDescent="0.25">
      <c r="A50" s="126" t="s">
        <v>112</v>
      </c>
      <c r="B50" s="127" t="s">
        <v>112</v>
      </c>
      <c r="C50" s="127"/>
      <c r="D50" s="127"/>
      <c r="E50" s="127"/>
      <c r="F50" s="127"/>
      <c r="G50" s="45"/>
    </row>
    <row r="51" spans="1:9" ht="44.25" customHeight="1" x14ac:dyDescent="0.25">
      <c r="A51" s="110"/>
      <c r="B51" s="11" t="s">
        <v>128</v>
      </c>
      <c r="C51" s="110"/>
      <c r="D51" s="110"/>
      <c r="E51" s="110"/>
      <c r="F51" s="110"/>
      <c r="G51" s="110"/>
    </row>
    <row r="52" spans="1:9" ht="47.25" x14ac:dyDescent="0.25">
      <c r="A52" s="36" t="s">
        <v>78</v>
      </c>
      <c r="B52" s="36" t="s">
        <v>79</v>
      </c>
      <c r="C52" s="36" t="s">
        <v>80</v>
      </c>
      <c r="D52" s="36" t="s">
        <v>9</v>
      </c>
      <c r="E52" s="36" t="s">
        <v>81</v>
      </c>
      <c r="F52" s="36" t="s">
        <v>82</v>
      </c>
      <c r="G52" s="111" t="s">
        <v>15</v>
      </c>
    </row>
    <row r="53" spans="1:9" ht="15.75" x14ac:dyDescent="0.25">
      <c r="A53" s="35">
        <v>1</v>
      </c>
      <c r="B53" s="27" t="s">
        <v>97</v>
      </c>
      <c r="C53" s="4" t="s">
        <v>17</v>
      </c>
      <c r="D53" s="86">
        <v>2</v>
      </c>
      <c r="E53" s="115">
        <v>432000</v>
      </c>
      <c r="F53" s="116">
        <f t="shared" ref="F53:F55" si="6">D53*E53</f>
        <v>864000</v>
      </c>
      <c r="G53" s="113">
        <v>7329</v>
      </c>
    </row>
    <row r="54" spans="1:9" ht="15.75" x14ac:dyDescent="0.25">
      <c r="A54" s="35">
        <v>2</v>
      </c>
      <c r="B54" s="27" t="s">
        <v>98</v>
      </c>
      <c r="C54" s="4" t="s">
        <v>17</v>
      </c>
      <c r="D54" s="86">
        <v>12</v>
      </c>
      <c r="E54" s="115">
        <v>95000</v>
      </c>
      <c r="F54" s="116">
        <f t="shared" si="6"/>
        <v>1140000</v>
      </c>
      <c r="G54" s="113">
        <v>278</v>
      </c>
    </row>
    <row r="55" spans="1:9" ht="15.75" x14ac:dyDescent="0.25">
      <c r="A55" s="35">
        <v>3</v>
      </c>
      <c r="B55" s="27" t="s">
        <v>131</v>
      </c>
      <c r="C55" s="4" t="s">
        <v>17</v>
      </c>
      <c r="D55" s="86">
        <v>1</v>
      </c>
      <c r="E55" s="115">
        <v>1700000</v>
      </c>
      <c r="F55" s="116">
        <f t="shared" si="6"/>
        <v>1700000</v>
      </c>
      <c r="G55" s="113">
        <v>7041</v>
      </c>
    </row>
    <row r="56" spans="1:9" ht="15.75" x14ac:dyDescent="0.25">
      <c r="A56" s="28"/>
      <c r="B56" s="29" t="s">
        <v>82</v>
      </c>
      <c r="C56" s="29"/>
      <c r="D56" s="103"/>
      <c r="E56" s="29"/>
      <c r="F56" s="139">
        <f>SUM(F53:F55)</f>
        <v>3704000</v>
      </c>
      <c r="G56" s="98"/>
      <c r="I56" s="14">
        <f>F56+'GRUPO I TUBERIA '!F122</f>
        <v>7051722</v>
      </c>
    </row>
    <row r="57" spans="1:9" x14ac:dyDescent="0.25">
      <c r="A57" s="45"/>
      <c r="B57" s="45"/>
      <c r="C57" s="45"/>
      <c r="D57" s="45"/>
      <c r="E57" s="45"/>
      <c r="F57" s="45"/>
      <c r="G57" s="45"/>
    </row>
    <row r="58" spans="1:9" ht="47.25" x14ac:dyDescent="0.25">
      <c r="A58" s="117" t="s">
        <v>101</v>
      </c>
      <c r="B58" s="117"/>
      <c r="C58" s="117"/>
      <c r="D58" s="117"/>
      <c r="E58" s="117"/>
      <c r="F58" s="117"/>
      <c r="G58" s="52" t="s">
        <v>15</v>
      </c>
    </row>
    <row r="59" spans="1:9" ht="47.25" x14ac:dyDescent="0.25">
      <c r="A59" s="36" t="s">
        <v>78</v>
      </c>
      <c r="B59" s="36" t="s">
        <v>79</v>
      </c>
      <c r="C59" s="36" t="s">
        <v>80</v>
      </c>
      <c r="D59" s="36" t="s">
        <v>9</v>
      </c>
      <c r="E59" s="36" t="s">
        <v>81</v>
      </c>
      <c r="F59" s="36" t="s">
        <v>82</v>
      </c>
      <c r="G59" s="52" t="s">
        <v>15</v>
      </c>
    </row>
    <row r="60" spans="1:9" ht="15.75" x14ac:dyDescent="0.25">
      <c r="A60" s="35">
        <v>1</v>
      </c>
      <c r="B60" s="90" t="s">
        <v>104</v>
      </c>
      <c r="C60" s="55" t="s">
        <v>17</v>
      </c>
      <c r="D60" s="90">
        <v>2</v>
      </c>
      <c r="E60" s="118">
        <v>51170</v>
      </c>
      <c r="F60" s="98">
        <f t="shared" ref="F60:F63" si="7">D60*E60</f>
        <v>102340</v>
      </c>
      <c r="G60" s="57">
        <v>2890</v>
      </c>
    </row>
    <row r="61" spans="1:9" ht="15.75" x14ac:dyDescent="0.25">
      <c r="A61" s="35">
        <v>2</v>
      </c>
      <c r="B61" s="90" t="s">
        <v>105</v>
      </c>
      <c r="C61" s="55" t="s">
        <v>19</v>
      </c>
      <c r="D61" s="90">
        <v>1</v>
      </c>
      <c r="E61" s="118">
        <v>432000</v>
      </c>
      <c r="F61" s="98">
        <f t="shared" si="7"/>
        <v>432000</v>
      </c>
      <c r="G61" s="57">
        <v>14893</v>
      </c>
    </row>
    <row r="62" spans="1:9" ht="15.75" x14ac:dyDescent="0.25">
      <c r="A62" s="35">
        <v>3</v>
      </c>
      <c r="B62" s="90" t="s">
        <v>106</v>
      </c>
      <c r="C62" s="55" t="s">
        <v>17</v>
      </c>
      <c r="D62" s="90">
        <v>2</v>
      </c>
      <c r="E62" s="118">
        <v>432000</v>
      </c>
      <c r="F62" s="98">
        <f t="shared" si="7"/>
        <v>864000</v>
      </c>
      <c r="G62" s="57">
        <v>7329</v>
      </c>
    </row>
    <row r="63" spans="1:9" ht="15.75" x14ac:dyDescent="0.25">
      <c r="A63" s="128">
        <v>4</v>
      </c>
      <c r="B63" s="90" t="s">
        <v>108</v>
      </c>
      <c r="C63" s="55" t="s">
        <v>17</v>
      </c>
      <c r="D63" s="90">
        <v>10</v>
      </c>
      <c r="E63" s="118">
        <v>75769</v>
      </c>
      <c r="F63" s="98">
        <f t="shared" si="7"/>
        <v>757690</v>
      </c>
      <c r="G63" s="57">
        <v>278</v>
      </c>
    </row>
    <row r="64" spans="1:9" ht="15.75" x14ac:dyDescent="0.25">
      <c r="A64" s="98"/>
      <c r="B64" s="29" t="s">
        <v>82</v>
      </c>
      <c r="C64" s="29"/>
      <c r="D64" s="103"/>
      <c r="E64" s="29"/>
      <c r="F64" s="139">
        <f>SUM(F60:F63)</f>
        <v>2156030</v>
      </c>
      <c r="G64" s="98"/>
    </row>
    <row r="65" spans="1:7" x14ac:dyDescent="0.25">
      <c r="A65" s="45"/>
      <c r="B65" s="45"/>
      <c r="C65" s="45"/>
      <c r="D65" s="45"/>
      <c r="E65" s="45"/>
      <c r="F65" s="45"/>
      <c r="G65" s="45"/>
    </row>
    <row r="66" spans="1:7" ht="48" thickBot="1" x14ac:dyDescent="0.3">
      <c r="A66" s="140" t="s">
        <v>111</v>
      </c>
      <c r="B66" s="141"/>
      <c r="C66" s="141"/>
      <c r="D66" s="141"/>
      <c r="E66" s="141"/>
      <c r="F66" s="142"/>
      <c r="G66" s="143" t="s">
        <v>15</v>
      </c>
    </row>
    <row r="67" spans="1:7" ht="15.75" x14ac:dyDescent="0.25">
      <c r="A67" s="144" t="s">
        <v>78</v>
      </c>
      <c r="B67" s="144" t="s">
        <v>79</v>
      </c>
      <c r="C67" s="144" t="s">
        <v>80</v>
      </c>
      <c r="D67" s="144" t="s">
        <v>9</v>
      </c>
      <c r="E67" s="144" t="s">
        <v>81</v>
      </c>
      <c r="F67" s="144" t="s">
        <v>82</v>
      </c>
      <c r="G67" s="145"/>
    </row>
    <row r="68" spans="1:7" ht="15.75" x14ac:dyDescent="0.25">
      <c r="A68" s="146">
        <v>1</v>
      </c>
      <c r="B68" s="147" t="s">
        <v>129</v>
      </c>
      <c r="C68" s="145" t="s">
        <v>19</v>
      </c>
      <c r="D68" s="148">
        <v>8</v>
      </c>
      <c r="E68" s="149">
        <v>95000</v>
      </c>
      <c r="F68" s="148">
        <f t="shared" ref="F68:F76" si="8">D68*E68</f>
        <v>760000</v>
      </c>
      <c r="G68" s="145">
        <v>2892</v>
      </c>
    </row>
    <row r="69" spans="1:7" ht="15.75" x14ac:dyDescent="0.25">
      <c r="A69" s="146">
        <v>2</v>
      </c>
      <c r="B69" s="147" t="s">
        <v>85</v>
      </c>
      <c r="C69" s="145" t="s">
        <v>19</v>
      </c>
      <c r="D69" s="148">
        <v>2</v>
      </c>
      <c r="E69" s="149">
        <v>40000</v>
      </c>
      <c r="F69" s="148">
        <f t="shared" si="8"/>
        <v>80000</v>
      </c>
      <c r="G69" s="145">
        <v>6343</v>
      </c>
    </row>
    <row r="70" spans="1:7" ht="15.75" x14ac:dyDescent="0.25">
      <c r="A70" s="146">
        <v>3</v>
      </c>
      <c r="B70" s="147" t="s">
        <v>86</v>
      </c>
      <c r="C70" s="145" t="s">
        <v>19</v>
      </c>
      <c r="D70" s="148">
        <v>8</v>
      </c>
      <c r="E70" s="149">
        <v>80000</v>
      </c>
      <c r="F70" s="148">
        <f t="shared" si="8"/>
        <v>640000</v>
      </c>
      <c r="G70" s="145">
        <v>14888</v>
      </c>
    </row>
    <row r="71" spans="1:7" ht="15.75" x14ac:dyDescent="0.25">
      <c r="A71" s="146">
        <v>4</v>
      </c>
      <c r="B71" s="150" t="s">
        <v>132</v>
      </c>
      <c r="C71" s="145" t="s">
        <v>17</v>
      </c>
      <c r="D71" s="148">
        <v>2</v>
      </c>
      <c r="E71" s="149">
        <v>600000</v>
      </c>
      <c r="F71" s="148">
        <f t="shared" si="8"/>
        <v>1200000</v>
      </c>
      <c r="G71" s="145">
        <v>1359</v>
      </c>
    </row>
    <row r="72" spans="1:7" ht="30.75" x14ac:dyDescent="0.25">
      <c r="A72" s="146">
        <v>5</v>
      </c>
      <c r="B72" s="150" t="s">
        <v>87</v>
      </c>
      <c r="C72" s="145" t="s">
        <v>17</v>
      </c>
      <c r="D72" s="148">
        <v>4</v>
      </c>
      <c r="E72" s="149">
        <v>80000</v>
      </c>
      <c r="F72" s="148">
        <f t="shared" si="8"/>
        <v>320000</v>
      </c>
      <c r="G72" s="145">
        <v>14680</v>
      </c>
    </row>
    <row r="73" spans="1:7" ht="45.75" x14ac:dyDescent="0.25">
      <c r="A73" s="146">
        <v>6</v>
      </c>
      <c r="B73" s="150" t="s">
        <v>88</v>
      </c>
      <c r="C73" s="145" t="s">
        <v>17</v>
      </c>
      <c r="D73" s="148">
        <v>4</v>
      </c>
      <c r="E73" s="149">
        <v>420000</v>
      </c>
      <c r="F73" s="148">
        <f t="shared" si="8"/>
        <v>1680000</v>
      </c>
      <c r="G73" s="145">
        <v>6347</v>
      </c>
    </row>
    <row r="74" spans="1:7" ht="15.75" x14ac:dyDescent="0.25">
      <c r="A74" s="146">
        <v>7</v>
      </c>
      <c r="B74" s="147" t="s">
        <v>133</v>
      </c>
      <c r="C74" s="145" t="s">
        <v>17</v>
      </c>
      <c r="D74" s="148">
        <v>2</v>
      </c>
      <c r="E74" s="149">
        <v>560000</v>
      </c>
      <c r="F74" s="148">
        <f t="shared" si="8"/>
        <v>1120000</v>
      </c>
      <c r="G74" s="145">
        <v>1989</v>
      </c>
    </row>
    <row r="75" spans="1:7" ht="15.75" x14ac:dyDescent="0.25">
      <c r="A75" s="146">
        <v>8</v>
      </c>
      <c r="B75" s="147" t="s">
        <v>134</v>
      </c>
      <c r="C75" s="145" t="s">
        <v>17</v>
      </c>
      <c r="D75" s="148">
        <v>4</v>
      </c>
      <c r="E75" s="149">
        <v>450000</v>
      </c>
      <c r="F75" s="148">
        <f t="shared" si="8"/>
        <v>1800000</v>
      </c>
      <c r="G75" s="145">
        <v>11913</v>
      </c>
    </row>
    <row r="76" spans="1:7" ht="15.75" x14ac:dyDescent="0.25">
      <c r="A76" s="146">
        <v>9</v>
      </c>
      <c r="B76" s="147" t="s">
        <v>89</v>
      </c>
      <c r="C76" s="145" t="s">
        <v>17</v>
      </c>
      <c r="D76" s="148">
        <v>4</v>
      </c>
      <c r="E76" s="149">
        <v>180000</v>
      </c>
      <c r="F76" s="148">
        <f t="shared" si="8"/>
        <v>720000</v>
      </c>
      <c r="G76" s="145">
        <v>280</v>
      </c>
    </row>
    <row r="77" spans="1:7" ht="15.75" x14ac:dyDescent="0.25">
      <c r="A77" s="151"/>
      <c r="B77" s="144" t="s">
        <v>82</v>
      </c>
      <c r="C77" s="144"/>
      <c r="D77" s="152"/>
      <c r="E77" s="144"/>
      <c r="F77" s="146">
        <f>SUM(F68:F76)</f>
        <v>8320000</v>
      </c>
      <c r="G77" s="153"/>
    </row>
    <row r="78" spans="1:7" x14ac:dyDescent="0.25">
      <c r="A78" s="45"/>
      <c r="B78" s="45"/>
      <c r="C78" s="45"/>
      <c r="D78" s="45"/>
      <c r="E78" s="45"/>
      <c r="F78" s="45"/>
      <c r="G78" s="45"/>
    </row>
    <row r="79" spans="1:7" x14ac:dyDescent="0.25">
      <c r="A79" s="45"/>
      <c r="B79" s="45"/>
      <c r="C79" s="45"/>
      <c r="D79" s="45"/>
      <c r="E79" s="45"/>
      <c r="F79" s="45"/>
      <c r="G79" s="45"/>
    </row>
    <row r="80" spans="1:7" x14ac:dyDescent="0.25">
      <c r="A80" s="45"/>
      <c r="B80" s="45"/>
      <c r="C80" s="45"/>
      <c r="D80" s="45"/>
      <c r="E80" s="45"/>
      <c r="F80" s="45"/>
      <c r="G80" s="45"/>
    </row>
    <row r="81" spans="1:11" x14ac:dyDescent="0.25">
      <c r="A81" s="45"/>
      <c r="B81" s="45"/>
      <c r="C81" s="45"/>
      <c r="D81" s="45"/>
      <c r="E81" s="45"/>
      <c r="F81" s="45"/>
      <c r="G81" s="45"/>
    </row>
    <row r="82" spans="1:11" x14ac:dyDescent="0.25">
      <c r="A82" s="45"/>
      <c r="B82" s="45"/>
      <c r="C82" s="45"/>
      <c r="D82" s="45"/>
      <c r="E82" s="45"/>
      <c r="F82" s="45"/>
      <c r="G82" s="45"/>
    </row>
    <row r="83" spans="1:11" x14ac:dyDescent="0.25">
      <c r="A83" s="45"/>
      <c r="B83" s="45"/>
      <c r="C83" s="45"/>
      <c r="D83" s="45"/>
      <c r="E83" s="45"/>
      <c r="F83" s="45"/>
      <c r="G83" s="45"/>
    </row>
    <row r="84" spans="1:11" ht="15.75" x14ac:dyDescent="0.25">
      <c r="A84" s="45"/>
      <c r="B84" s="120" t="s">
        <v>0</v>
      </c>
      <c r="C84" s="45"/>
      <c r="D84" s="45"/>
      <c r="E84" s="45"/>
      <c r="F84" s="121">
        <f>SUM(F48+F33+F25+F8+F64+F56+F77)</f>
        <v>37921330</v>
      </c>
      <c r="G84" s="45"/>
      <c r="H84" s="26">
        <f>'GRUPO I TUBERIA '!F134</f>
        <v>472869316</v>
      </c>
      <c r="I84" s="26">
        <f>F84</f>
        <v>37921330</v>
      </c>
      <c r="J84" s="31">
        <f>H84+I84</f>
        <v>510790646</v>
      </c>
      <c r="K84" s="31"/>
    </row>
    <row r="85" spans="1:11" x14ac:dyDescent="0.25">
      <c r="A85" s="45"/>
      <c r="B85" s="45"/>
      <c r="C85" s="45"/>
      <c r="D85" s="45"/>
      <c r="E85" s="45"/>
      <c r="F85" s="45"/>
      <c r="G85" s="45"/>
      <c r="K85" s="31"/>
    </row>
    <row r="86" spans="1:11" ht="15.75" x14ac:dyDescent="0.25">
      <c r="A86" s="45"/>
      <c r="B86" s="120" t="s">
        <v>0</v>
      </c>
      <c r="C86" s="45"/>
      <c r="D86" s="45"/>
      <c r="E86" s="45"/>
      <c r="F86" s="121">
        <f>F84/1.19</f>
        <v>31866663.865546219</v>
      </c>
      <c r="G86" s="45"/>
    </row>
    <row r="87" spans="1:11" ht="15.75" x14ac:dyDescent="0.25">
      <c r="A87" s="45"/>
      <c r="B87" s="120" t="s">
        <v>123</v>
      </c>
      <c r="C87" s="45"/>
      <c r="D87" s="45"/>
      <c r="E87" s="45"/>
      <c r="F87" s="121">
        <f>F86*19%</f>
        <v>6054666.1344537819</v>
      </c>
      <c r="G87" s="45"/>
    </row>
    <row r="88" spans="1:11" ht="15.75" x14ac:dyDescent="0.25">
      <c r="A88" s="45"/>
      <c r="B88" s="120" t="s">
        <v>124</v>
      </c>
      <c r="C88" s="45"/>
      <c r="D88" s="45"/>
      <c r="E88" s="45"/>
      <c r="F88" s="121">
        <f>SUM(F86:F87)</f>
        <v>37921330</v>
      </c>
      <c r="G88" s="45"/>
    </row>
  </sheetData>
  <mergeCells count="8">
    <mergeCell ref="B3:F3"/>
    <mergeCell ref="A66:F66"/>
    <mergeCell ref="A58:F58"/>
    <mergeCell ref="A5:F5"/>
    <mergeCell ref="A10:G10"/>
    <mergeCell ref="B28:F28"/>
    <mergeCell ref="A36:F36"/>
    <mergeCell ref="A50:F5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3"/>
  <sheetViews>
    <sheetView workbookViewId="0">
      <selection activeCell="B4" sqref="B4:F4"/>
    </sheetView>
  </sheetViews>
  <sheetFormatPr baseColWidth="10" defaultRowHeight="15" x14ac:dyDescent="0.25"/>
  <cols>
    <col min="3" max="3" width="34.5703125" customWidth="1"/>
    <col min="5" max="5" width="27.140625" customWidth="1"/>
    <col min="6" max="6" width="18.7109375" customWidth="1"/>
    <col min="7" max="7" width="25.42578125" customWidth="1"/>
    <col min="8" max="8" width="19.85546875" customWidth="1"/>
    <col min="10" max="10" width="13.7109375" bestFit="1" customWidth="1"/>
  </cols>
  <sheetData>
    <row r="4" spans="2:10" x14ac:dyDescent="0.25">
      <c r="B4" s="122" t="s">
        <v>90</v>
      </c>
      <c r="C4" s="123"/>
      <c r="D4" s="123"/>
      <c r="E4" s="123"/>
      <c r="F4" s="123"/>
      <c r="G4" s="45"/>
      <c r="H4" s="45"/>
    </row>
    <row r="5" spans="2:10" x14ac:dyDescent="0.25">
      <c r="B5" s="45"/>
      <c r="C5" s="45"/>
      <c r="D5" s="45"/>
      <c r="E5" s="45"/>
      <c r="F5" s="45"/>
      <c r="G5" s="45"/>
      <c r="H5" s="45"/>
    </row>
    <row r="6" spans="2:10" ht="32.25" thickBot="1" x14ac:dyDescent="0.3">
      <c r="B6" s="140" t="s">
        <v>111</v>
      </c>
      <c r="C6" s="141"/>
      <c r="D6" s="141"/>
      <c r="E6" s="141"/>
      <c r="F6" s="141"/>
      <c r="G6" s="142"/>
      <c r="H6" s="143" t="s">
        <v>15</v>
      </c>
    </row>
    <row r="7" spans="2:10" ht="15.75" x14ac:dyDescent="0.25">
      <c r="B7" s="144" t="s">
        <v>78</v>
      </c>
      <c r="C7" s="144" t="s">
        <v>79</v>
      </c>
      <c r="D7" s="144" t="s">
        <v>80</v>
      </c>
      <c r="E7" s="144" t="s">
        <v>9</v>
      </c>
      <c r="F7" s="144" t="s">
        <v>81</v>
      </c>
      <c r="G7" s="144" t="s">
        <v>82</v>
      </c>
      <c r="H7" s="145"/>
    </row>
    <row r="8" spans="2:10" ht="15.75" x14ac:dyDescent="0.25">
      <c r="B8" s="146">
        <v>1</v>
      </c>
      <c r="C8" s="147" t="s">
        <v>83</v>
      </c>
      <c r="D8" s="145" t="s">
        <v>13</v>
      </c>
      <c r="E8" s="148">
        <f>400+750</f>
        <v>1150</v>
      </c>
      <c r="F8" s="149">
        <v>103330</v>
      </c>
      <c r="G8" s="148">
        <f t="shared" ref="G8:G9" si="0">E8*F8</f>
        <v>118829500</v>
      </c>
      <c r="H8" s="145">
        <v>14673</v>
      </c>
      <c r="J8" s="37">
        <f>G10+'GRUPO II HD '!F77</f>
        <v>130193732</v>
      </c>
    </row>
    <row r="9" spans="2:10" ht="15.75" x14ac:dyDescent="0.25">
      <c r="B9" s="146">
        <v>2</v>
      </c>
      <c r="C9" s="147" t="s">
        <v>84</v>
      </c>
      <c r="D9" s="145" t="s">
        <v>19</v>
      </c>
      <c r="E9" s="148">
        <v>8</v>
      </c>
      <c r="F9" s="149">
        <v>380529</v>
      </c>
      <c r="G9" s="148">
        <f t="shared" si="0"/>
        <v>3044232</v>
      </c>
      <c r="H9" s="145">
        <v>14675</v>
      </c>
    </row>
    <row r="10" spans="2:10" ht="15.75" x14ac:dyDescent="0.25">
      <c r="B10" s="151"/>
      <c r="C10" s="144" t="s">
        <v>82</v>
      </c>
      <c r="D10" s="144"/>
      <c r="E10" s="152"/>
      <c r="F10" s="144"/>
      <c r="G10" s="146">
        <f>SUM(G8:G9)</f>
        <v>121873732</v>
      </c>
      <c r="H10" s="153"/>
    </row>
    <row r="11" spans="2:10" x14ac:dyDescent="0.25">
      <c r="B11" s="60"/>
      <c r="C11" s="60"/>
      <c r="D11" s="60"/>
      <c r="E11" s="60"/>
      <c r="F11" s="60"/>
      <c r="G11" s="60"/>
      <c r="H11" s="45"/>
    </row>
    <row r="12" spans="2:10" x14ac:dyDescent="0.25">
      <c r="B12" s="45"/>
      <c r="C12" s="45"/>
      <c r="D12" s="45"/>
      <c r="E12" s="45"/>
      <c r="F12" s="45"/>
      <c r="G12" s="45"/>
      <c r="H12" s="45"/>
    </row>
    <row r="13" spans="2:10" ht="31.5" x14ac:dyDescent="0.25">
      <c r="B13" s="117" t="s">
        <v>101</v>
      </c>
      <c r="C13" s="117"/>
      <c r="D13" s="117"/>
      <c r="E13" s="117"/>
      <c r="F13" s="117"/>
      <c r="G13" s="117"/>
      <c r="H13" s="52" t="s">
        <v>15</v>
      </c>
    </row>
    <row r="14" spans="2:10" ht="31.5" x14ac:dyDescent="0.25">
      <c r="B14" s="36" t="s">
        <v>78</v>
      </c>
      <c r="C14" s="36" t="s">
        <v>79</v>
      </c>
      <c r="D14" s="36" t="s">
        <v>80</v>
      </c>
      <c r="E14" s="36" t="s">
        <v>9</v>
      </c>
      <c r="F14" s="36" t="s">
        <v>81</v>
      </c>
      <c r="G14" s="36" t="s">
        <v>82</v>
      </c>
      <c r="H14" s="52" t="s">
        <v>15</v>
      </c>
    </row>
    <row r="15" spans="2:10" ht="30" x14ac:dyDescent="0.25">
      <c r="B15" s="35">
        <v>1</v>
      </c>
      <c r="C15" s="90" t="s">
        <v>107</v>
      </c>
      <c r="D15" s="55" t="s">
        <v>17</v>
      </c>
      <c r="E15" s="90">
        <v>2</v>
      </c>
      <c r="F15" s="118">
        <v>39757</v>
      </c>
      <c r="G15" s="98">
        <f t="shared" ref="G15" si="1">E15*F15</f>
        <v>79514</v>
      </c>
      <c r="H15" s="57">
        <v>1097</v>
      </c>
    </row>
    <row r="16" spans="2:10" ht="15.75" x14ac:dyDescent="0.25">
      <c r="B16" s="28"/>
      <c r="C16" s="29" t="s">
        <v>82</v>
      </c>
      <c r="D16" s="29"/>
      <c r="E16" s="103"/>
      <c r="F16" s="29"/>
      <c r="G16" s="139">
        <f>SUM(G13:G15)</f>
        <v>79514</v>
      </c>
      <c r="H16" s="98"/>
    </row>
    <row r="17" spans="2:9" x14ac:dyDescent="0.25">
      <c r="B17" s="45"/>
      <c r="C17" s="45"/>
      <c r="D17" s="45"/>
      <c r="E17" s="45"/>
      <c r="F17" s="45"/>
      <c r="G17" s="45"/>
      <c r="H17" s="45"/>
    </row>
    <row r="18" spans="2:9" x14ac:dyDescent="0.25">
      <c r="B18" s="45"/>
      <c r="C18" s="45"/>
      <c r="D18" s="45"/>
      <c r="E18" s="45"/>
      <c r="F18" s="45"/>
      <c r="G18" s="45"/>
      <c r="H18" s="45"/>
    </row>
    <row r="19" spans="2:9" ht="15.75" x14ac:dyDescent="0.25">
      <c r="B19" s="120" t="s">
        <v>0</v>
      </c>
      <c r="C19" s="45"/>
      <c r="D19" s="45"/>
      <c r="E19" s="45"/>
      <c r="F19" s="121" t="s">
        <v>3</v>
      </c>
      <c r="G19" s="121">
        <f>G16+G10</f>
        <v>121953246</v>
      </c>
      <c r="H19" s="45"/>
      <c r="I19" s="14">
        <f>'GRUPO I TUBERIA '!F134</f>
        <v>472869316</v>
      </c>
    </row>
    <row r="20" spans="2:9" x14ac:dyDescent="0.25">
      <c r="B20" s="45"/>
      <c r="C20" s="45"/>
      <c r="D20" s="45"/>
      <c r="E20" s="45"/>
      <c r="F20" s="45"/>
      <c r="G20" s="45"/>
      <c r="H20" s="45"/>
      <c r="I20" s="14">
        <f>'GRUPO II HD '!F84</f>
        <v>37921330</v>
      </c>
    </row>
    <row r="21" spans="2:9" ht="15.75" x14ac:dyDescent="0.25">
      <c r="B21" s="120" t="s">
        <v>0</v>
      </c>
      <c r="C21" s="45"/>
      <c r="D21" s="45"/>
      <c r="E21" s="45"/>
      <c r="F21" s="121"/>
      <c r="G21" s="121">
        <f>G19/1.19</f>
        <v>102481719.3277311</v>
      </c>
      <c r="H21" s="45"/>
      <c r="I21" s="14">
        <f>G19</f>
        <v>121953246</v>
      </c>
    </row>
    <row r="22" spans="2:9" ht="15.75" x14ac:dyDescent="0.25">
      <c r="B22" s="120" t="s">
        <v>123</v>
      </c>
      <c r="C22" s="45"/>
      <c r="D22" s="45"/>
      <c r="E22" s="45"/>
      <c r="F22" s="121"/>
      <c r="G22" s="121">
        <f>G21*19%</f>
        <v>19471526.672268908</v>
      </c>
      <c r="H22" s="45"/>
      <c r="I22" s="14">
        <f>SUM(I19:I21)</f>
        <v>632743892</v>
      </c>
    </row>
    <row r="23" spans="2:9" ht="15.75" x14ac:dyDescent="0.25">
      <c r="B23" s="120" t="s">
        <v>124</v>
      </c>
      <c r="C23" s="45"/>
      <c r="D23" s="45"/>
      <c r="E23" s="45"/>
      <c r="F23" s="121"/>
      <c r="G23" s="121">
        <f>SUM(G21:G22)</f>
        <v>121953246.00000001</v>
      </c>
      <c r="H23" s="45"/>
    </row>
  </sheetData>
  <mergeCells count="3">
    <mergeCell ref="B4:F4"/>
    <mergeCell ref="B6:G6"/>
    <mergeCell ref="B13:G1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8912-5AC8-4573-99B4-3CC808AA616D}">
  <dimension ref="A1:C4"/>
  <sheetViews>
    <sheetView workbookViewId="0">
      <selection activeCell="B5" sqref="B5"/>
    </sheetView>
  </sheetViews>
  <sheetFormatPr baseColWidth="10" defaultRowHeight="15" x14ac:dyDescent="0.25"/>
  <cols>
    <col min="1" max="1" width="14" bestFit="1" customWidth="1"/>
    <col min="3" max="3" width="14" bestFit="1" customWidth="1"/>
  </cols>
  <sheetData>
    <row r="1" spans="1:3" x14ac:dyDescent="0.25">
      <c r="A1" s="44">
        <v>438295240</v>
      </c>
      <c r="C1" s="44">
        <v>472869316</v>
      </c>
    </row>
    <row r="2" spans="1:3" x14ac:dyDescent="0.25">
      <c r="A2" s="44">
        <v>41835759</v>
      </c>
      <c r="C2" s="44">
        <v>37921330</v>
      </c>
    </row>
    <row r="3" spans="1:3" x14ac:dyDescent="0.25">
      <c r="A3" s="44">
        <v>152612893</v>
      </c>
      <c r="C3" s="44">
        <v>121953246</v>
      </c>
    </row>
    <row r="4" spans="1:3" x14ac:dyDescent="0.25">
      <c r="A4" s="44">
        <f>+A1+A2+A3</f>
        <v>632743892</v>
      </c>
      <c r="C4" s="44">
        <f>+C1+C2+C3</f>
        <v>632743892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10" ma:contentTypeDescription="Crear nuevo documento." ma:contentTypeScope="" ma:versionID="2387efb8b291227b0e933f1b24a0d8fb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ffab3c961367c4e3d75ea5981fda9bc2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4D898-BB34-4B6D-8549-168CE655EFB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9c5ec4d1-52e7-47bd-9727-219ea83327c0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D3B3652-0614-42D8-9009-F3FE55CAA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FC026-3597-46A7-8F2B-2561F2E4CF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GRUPO I TUBERIA </vt:lpstr>
      <vt:lpstr>GRUPO II HD </vt:lpstr>
      <vt:lpstr>GRUPO III POLIETILENO </vt:lpstr>
      <vt:lpstr>Hoja1</vt:lpstr>
      <vt:lpstr>'GRUPO I TUBERIA '!Área_de_impresión</vt:lpstr>
      <vt:lpstr>'GRUPO II HD '!Área_de_impresión</vt:lpstr>
      <vt:lpstr>'GRUPO III POLIETILENO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Ely Valencia</dc:creator>
  <cp:lastModifiedBy>Juan Camilo Aristizabal</cp:lastModifiedBy>
  <cp:lastPrinted>2020-09-22T15:48:14Z</cp:lastPrinted>
  <dcterms:created xsi:type="dcterms:W3CDTF">2020-05-05T16:06:41Z</dcterms:created>
  <dcterms:modified xsi:type="dcterms:W3CDTF">2020-09-22T22:22:24Z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