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390" activeTab="1"/>
  </bookViews>
  <sheets>
    <sheet name="AÑO 2011 GENERA" sheetId="1" r:id="rId1"/>
    <sheet name="AÑO 2011 OBRAS  " sheetId="2" r:id="rId2"/>
  </sheets>
  <definedNames>
    <definedName name="_xlnm.Print_Area">'AÑO 2011 GENERA'!#REF!</definedName>
  </definedNames>
  <calcPr fullCalcOnLoad="1"/>
</workbook>
</file>

<file path=xl/sharedStrings.xml><?xml version="1.0" encoding="utf-8"?>
<sst xmlns="http://schemas.openxmlformats.org/spreadsheetml/2006/main" count="955" uniqueCount="510">
  <si>
    <t xml:space="preserve">SECCIONAL </t>
  </si>
  <si>
    <t xml:space="preserve">AGUADAS </t>
  </si>
  <si>
    <t xml:space="preserve">TOTAL </t>
  </si>
  <si>
    <t xml:space="preserve">ANSERMA </t>
  </si>
  <si>
    <t xml:space="preserve">BELALCAZAR </t>
  </si>
  <si>
    <t xml:space="preserve">CHINCHINA </t>
  </si>
  <si>
    <t xml:space="preserve"> </t>
  </si>
  <si>
    <t xml:space="preserve">FILADELFIA </t>
  </si>
  <si>
    <t>TOTAL</t>
  </si>
  <si>
    <t xml:space="preserve">LA DORADA </t>
  </si>
  <si>
    <t>MANZANARES</t>
  </si>
  <si>
    <t>MARQUETALIA</t>
  </si>
  <si>
    <t xml:space="preserve">MARULANDA </t>
  </si>
  <si>
    <t xml:space="preserve">NEIRA </t>
  </si>
  <si>
    <t xml:space="preserve">PALESTINA </t>
  </si>
  <si>
    <t>KM 41</t>
  </si>
  <si>
    <t xml:space="preserve">RIOSUCIO </t>
  </si>
  <si>
    <t xml:space="preserve">SAN JOSE </t>
  </si>
  <si>
    <t xml:space="preserve">RISARALDA </t>
  </si>
  <si>
    <t xml:space="preserve">SALAMINA </t>
  </si>
  <si>
    <t xml:space="preserve">SUPIA </t>
  </si>
  <si>
    <t xml:space="preserve">SAMANA </t>
  </si>
  <si>
    <t xml:space="preserve">VITERBO </t>
  </si>
  <si>
    <t xml:space="preserve">VICTORIA </t>
  </si>
  <si>
    <t xml:space="preserve">EMPOCALDAS S.A  E.S.P. A  </t>
  </si>
  <si>
    <t xml:space="preserve">OBJETO </t>
  </si>
  <si>
    <t xml:space="preserve">VR. CONTRATO </t>
  </si>
  <si>
    <t xml:space="preserve">ACUEDUCTO </t>
  </si>
  <si>
    <t xml:space="preserve">ALCANTARILLADO </t>
  </si>
  <si>
    <t xml:space="preserve">MARMATO </t>
  </si>
  <si>
    <t xml:space="preserve">COMPRA DE PREDIOS  Y REFORESTACION </t>
  </si>
  <si>
    <t>ACUEDUCTO</t>
  </si>
  <si>
    <t>ALCANTARILLADO</t>
  </si>
  <si>
    <t xml:space="preserve">OFICINA PRINCIPAL </t>
  </si>
  <si>
    <t xml:space="preserve">MANIZALES </t>
  </si>
  <si>
    <t>INSTALACION DE VALVULA REDUCTORA -SOSTENEDORA DE PRESION E INSTALACION E INSTALACION DE TUBERIA EN EL SECTOR DE CUMBA Y LA REPUBLICANA EN EL MUNICIPIO DE MARMATO</t>
  </si>
  <si>
    <t>C 049/2011</t>
  </si>
  <si>
    <t>6.611.053</t>
  </si>
  <si>
    <t>REALIZACION DE LOS ESTUDIOS PRELIMINARES PARA LAS OBRAS DE ESTABILIZACION DE LOS SITIOS CRITICOS EN LAS CONDUCCIONES DE LOS MUNICIPIOS DE AGUADAS-ARMA-NEIRA- CHINCHINA Y MARMATO</t>
  </si>
  <si>
    <t>CONTRATO 60/2011</t>
  </si>
  <si>
    <t>REALIZACION DE LOS ESTUDIOS PRELIMINARES PARA LAS OBRAS DE ESTABILIZACION O NUEVOS TRAZADOS DE LOS SITIOS CRITICOS POR DONDE CRUZAN LAS REDES DE CONDUCCION DE LOS ACUEDUCTOS DE LOS MUNICIPIOS DE LA DORADA Y SALAMINA</t>
  </si>
  <si>
    <t>C 061/2011</t>
  </si>
  <si>
    <t>REALIZACION DISEÑO HIDRAULICO Y SANITARIO DE VARIOS TRAMOS DEL MUNICIPIO DE VITERBO(ENUNCIADOS EN EL OFICIO</t>
  </si>
  <si>
    <t>REALIZACION DE ESTUDIO PRELIMINAR LOCALIZACION DE NUEVA CAPTACION O BOCATOMA EN LA RED DE CONDUCCION QUEBRADA SAN JUAN EN EL MUNICIPIO DE NEIRA Y RED DE CONDUCCION QUEBRADA UVITO - POCITOS Y CHAGUALITO  EN EL MUNICIPIO DE SALAMINA</t>
  </si>
  <si>
    <t>CONTRATO 64/2011</t>
  </si>
  <si>
    <t>SUMINISTRO DE MATERIALES PARA LA REPOSICION DE REDES DE ALCANTARILLADO EN LA VEREDA LA HABANA EN EL MUNICIPIO DE BELALCAZAR CALDAS</t>
  </si>
  <si>
    <t>CONTRATO 73/2011</t>
  </si>
  <si>
    <t>OBRA CIVIL CONSTRUCCION ACUEDUCTO CENTRO POBLADO EL CHOCHAL EN EL MUNICIPIO DE VICTORIA</t>
  </si>
  <si>
    <t>CONTRATO 152/2011</t>
  </si>
  <si>
    <t>REALIZACION DE LOS ESTUDIOS DE VULNERABILIDAD Y OBRAS DE REFORZAMIENTO ESTRUCTURAL EN CUATRO (4) EDIFICIOS DE OPERACIÓN DE LAS PLANTAS DE TRATAMIENTO DE LOS MUNICIPIOS DE BELALCAZAR, MARULANDA, MANZANARES Y NEIRA, Y CUATRO (4) EDIFICIOS DE OPERACIÓN DE BOMBEOS DE LOS MUNICIPIOS DE PALESTINA Y BELALCAZAR Y EL TANQUE DE ALMACENAMIENTO DEL MUNICIPIO DE MARULANDA</t>
  </si>
  <si>
    <t>CONTRATO  161/2011</t>
  </si>
  <si>
    <t>REPOSICION ALCANTARILLADO EN LA CALLE 13 BARRIO LOS ALAMOS, REPOSICIÓN DE REDES DE ACUEDUCTO EN EL SECTOR PORE Y CAMBIO DE REDES DE ACUEDUCTO EN LOS SECTORE DE PEÑAS AZULES, LA CASIANERA, TIERRA FRIA, LA CRISTALINA Y SALINEROS EN EL MUNICIPIO DE AGUADAS CALDAS</t>
  </si>
  <si>
    <t>CONTRATO  166/2011</t>
  </si>
  <si>
    <t>OBRA CIVIL CONSTRUCCION DE UN TRAMO DEALCANTARILLADO Y DOMICILIARIAS EN EL BARRIO ALFONSO LOPEZ EN CHINCHINA</t>
  </si>
  <si>
    <t>CONTRATO  170/2011</t>
  </si>
  <si>
    <t>CAMBIO TUBERIA DE ACUEDUCTO CONDUCCION CHAGUALITO SECTOR LA GRANADILLERA LA PALMA EN EL MUNICIPIO DE SALAMINA</t>
  </si>
  <si>
    <t>CONTRATO  172/2011</t>
  </si>
  <si>
    <t>ADQUISICION DE TUBERIA Y ACCESORIOS PARA REPOSICION DE ALCANTARILLADO EN LA CALLE 2 ENTRE CARRERA 2 Y 3 EN EL MUNICIPIO DE MAZNANARES CON EL FIN DE DAR CUMPLIMIENTO AL FALLO DE TUTELA BAJO EL RADICACDO N° 2010-00128-00 INTERNO 1069, PROEFERIDO POR EL JUZGADO PROMISCUO DE FAMILIA DE MANZANARES CALDAS</t>
  </si>
  <si>
    <t>CONTRATO  173/2011</t>
  </si>
  <si>
    <t>REPOSICION ALCANTARILLADO BARRIO LA MARINA SECTOR ENTRADA Y ULTIMA CALLE EN EL MUNCIPIO DE ANSERMA</t>
  </si>
  <si>
    <t>CONTRATO  174/2011</t>
  </si>
  <si>
    <t xml:space="preserve">REPOSICION DE ALCANTARILLADO EN LA CALLE 6 A ENTRE CARRERA 12 A LA 13 Y CARRERA 12 ENTRE CALLE 6 A HASTA EL DESCOLE EN EL MUNICIPIO DE RIOSUCIO </t>
  </si>
  <si>
    <t>CONTRATO  175/2011</t>
  </si>
  <si>
    <t>SUMINISTRO DE TUBERIA DE POLIETILENO Y ACCESORIOS PARA ATENDER DIFERNTES EMERGENCIAS EN LOS SISTEMAS DE ACUEDUCTO ADMINISTRADOS POR EMPOCALDAS S.A. E.S.P. DERIVADAS DEL FENOMENO DE LA NIÑA</t>
  </si>
  <si>
    <t>CONTRATO 179/2011</t>
  </si>
  <si>
    <t>CONTRATO 182/2011</t>
  </si>
  <si>
    <t>PUESTA EN MARCHA DEL TANQUE DE 80 M3 DE LA PLANTA DE TRATAMIETNO DEL MUNICIPIO DE MARMATO</t>
  </si>
  <si>
    <t>CONTRATO 186/2011</t>
  </si>
  <si>
    <t>REPOSICION ALCANTARILLADO CALLE 20 ENTRE CARRERAS 5 A LA 6 EN EL MUNICIPIO DE ANSERMA (FALLO TUTELA)</t>
  </si>
  <si>
    <t>CONTRATO 188/2011</t>
  </si>
  <si>
    <t>OBRA CIVIL CONSTRUCCION JARILLON PARA DESVIO DEL RIO ORO Y PROTECCION DE LA TUBERIA DE CONDUCCION ACUEDUCTO REGIONAL DE OCCIDENTE EN EL MUNCIPIO DE ANSERMA</t>
  </si>
  <si>
    <t>CONTRATO 189/2011</t>
  </si>
  <si>
    <t>OBRA CIVIL PARA LA OPTIMIZACION DE REDES DE ALCANTARILLADO CARRERA 4 ENTRE CALLES 11 Y 12 EN EL MUNICIPIO DE RISARALDA</t>
  </si>
  <si>
    <t>CONTRATO 190/2011</t>
  </si>
  <si>
    <t>OBRA CIVIL PARA LA OPTIMIZACION DE REDES DE ALCANTARILLADO SECTOR BUCAMBA EN EL MUNICIPIO DE LA DORADA</t>
  </si>
  <si>
    <t>CONTRATO 191/2011</t>
  </si>
  <si>
    <t>REPOSICION DE REDES DE ACUEDUCTO CALLE 11 ENTRE CARRERAS 4 Y 5 DEL MUNICIPIO DE LA DORADA</t>
  </si>
  <si>
    <t>CONTRATO 193/2011</t>
  </si>
  <si>
    <t>OBRA CIVIL REPOSICION DEL ALCANTARILLADO BARRIO SARA LOPEZ CARRERA 15 CON CALLE 14 B EN EL MUNICIPIO DE LA DORADA</t>
  </si>
  <si>
    <t>CONTRATO 194/2011</t>
  </si>
  <si>
    <t>REPOSICION DE ALCANTARILLADO BARRIO LAS DELICIAS EN EL MUNICIPIO DE LA DORADA CONEL FIN DE DAR CUMPLIMIENTO AL FALLO DE LA ACCION POPULAR BAJO EL RADICADO 17001-33-31-003-2010-00103-00</t>
  </si>
  <si>
    <t>CONTRATO 195/2011</t>
  </si>
  <si>
    <t>REPOSICION REDES DE ALCANTARILLDO BARRIO RENAN BARCO EN EL MUNICIPIO DE VICTORIA CALDAS</t>
  </si>
  <si>
    <t>CONTRATO 201/2011</t>
  </si>
  <si>
    <t>OBRA CIVIL PARA LA OPTIMIZACION DEL SISTEMA DE ALCANTARILLADO VEREDA SANTA RITA EN EL MUNICIPIO DE FILADELFIA CALDAS</t>
  </si>
  <si>
    <t xml:space="preserve">IRA M 0652 OCC 8111 </t>
  </si>
  <si>
    <t xml:space="preserve">ADQUISICION DE TUBERIA DE ALCANTARILLADO PARA REPARACION EN LA CARRERA 7  CON CALLE 1 ANSERMA JUEZ PROMISCUO DE FAMILIA ANSERMA </t>
  </si>
  <si>
    <t>IRA M0650 OCC 8113</t>
  </si>
  <si>
    <t xml:space="preserve">ADQUISICION DE SUMINISTROS PARA LA REPOSICION DE ALCANTARILLADO DE LA CARRERA 1  CALLES 23 A 24 ANSERMA </t>
  </si>
  <si>
    <t>RELACION DE INVERSIONES  POR SECCIONALES AÑO 2011</t>
  </si>
  <si>
    <t>IRA M 0645 OCC 8112</t>
  </si>
  <si>
    <t xml:space="preserve">ADQUISICION DE TUBERIA DE POLIETILENO Y ACCESORIOS PARA REPOSICION DE ACUEDUCTO  EN LOS SECTORES TIERRA FRIA Y LA CRISTALINA AGUADAS </t>
  </si>
  <si>
    <t xml:space="preserve">IRA M0642 OCC 8117 </t>
  </si>
  <si>
    <t xml:space="preserve">ADQUISICION DE SUMINISTROS PARA LA REPOSICION DE 150 M DE ACUEDUCTO CONDUCCION CHAGUALITO VEREDA LA PALMA SECTOR LA CABAÑA SALAMINA </t>
  </si>
  <si>
    <t xml:space="preserve">IRA M 0641 OCC 8104 </t>
  </si>
  <si>
    <t xml:space="preserve">ADQUISICION UNIONES GIBAULT PARA REPARACION RED DE CONDUCCION LOS CUERVOS CHINCHINA </t>
  </si>
  <si>
    <t xml:space="preserve">IRA M 0640 OCC 8116 </t>
  </si>
  <si>
    <t xml:space="preserve">ADQUISICION DE VALVULA REDUCTORA SOSTENEDORA DE PRESION, TUBERIA Y ACCESORIOS SECTOR CUMBA MARMATO </t>
  </si>
  <si>
    <t xml:space="preserve">IRA M 0639 OCC 8120 </t>
  </si>
  <si>
    <t xml:space="preserve">SUMINISTRO DE DOS TANQUES DE PLASTICO DE 500 LITORS Y MANGUERA DE POLIETILENO DOSIFICACION PAC  MUNICIPIO DE LA DORADA </t>
  </si>
  <si>
    <t>SUMINISTROS PARA LA REPOSICION DE LA CONDUCCION  ACUEDUCTO TIERRA FRIA ARMA</t>
  </si>
  <si>
    <t xml:space="preserve">IRA M 0662 OCC 8127 </t>
  </si>
  <si>
    <t xml:space="preserve">M 0659 OCC 8115 </t>
  </si>
  <si>
    <t xml:space="preserve">SUMINISTRO DE MATERIALES PARA LA CONSTRUCCION DE ACUEDUCTO CENTRO POBLADO EL CHOCHAL VICTORIA </t>
  </si>
  <si>
    <t>IRA M 0658 OCC 8110</t>
  </si>
  <si>
    <t xml:space="preserve">ADQUISICION DE TUBERIA DE ALCANTARILLADO PARA REPOSICION EN LA CARRERA 3 CALLES 1 Y 2 ANSERMA </t>
  </si>
  <si>
    <t xml:space="preserve">IRA 0657 OCC 8109 </t>
  </si>
  <si>
    <t xml:space="preserve">ADQUISICION DE TUBERIA DE ALCANTARILLADO PARA REPARACION EN LA CARRERA 4 CON CALLE 28 BARRIO EL PENSIL ANSERMA </t>
  </si>
  <si>
    <t xml:space="preserve">IRA M 0655 OCC 8108 </t>
  </si>
  <si>
    <t xml:space="preserve">ADQUISICION DE TUBERIA Y ACCESORIOS PARA INSTALACION DE MEDIDORES EN LA DORADA </t>
  </si>
  <si>
    <t>IRA 0653 OCC 8114</t>
  </si>
  <si>
    <t xml:space="preserve">SUMINISTROS PARA  LA REPOSICION DE LA RED DE CONDUCCION SAN JUAN SECTOR EL SILENCIO MARQUETALIA </t>
  </si>
  <si>
    <t>IRA M 0677 OCC 8142</t>
  </si>
  <si>
    <t xml:space="preserve">ADQUISICION DE TUBERIA Y ACCESORIOS  PARA REPOSICION DE REDES DE ACUEDUCTO  EN LOS SECTORES PEÑAS AZULES, LA CASIANERA, TIERRA FRIA , SALINERO AGUADAS </t>
  </si>
  <si>
    <t>IRA M 0669 OCC 8157</t>
  </si>
  <si>
    <t>SUMINISTRO DE TUBERIA DE ALCANTARILLADO PARA LA REPOSICION EN LA CARRERA 7 CALLES 10 Y 11 SOLARES  CHINCHINA</t>
  </si>
  <si>
    <t>IRA M 0667 OCC 8145</t>
  </si>
  <si>
    <t xml:space="preserve">SUMINISTROS PARA  LA REPOSICION ALCANTARILLADO BARRIO LAS DELICIAS   LA DORADA </t>
  </si>
  <si>
    <t>REPOSICION ALCANTARILLADO CALLE 21 CON CARRERA 1 REPOSICION DESCOLES CALLE 2 CON CARRERA 7 Y REPOSICION ALCANTARILLADO PLAZA LIMONES EN EL MUNICIPIO DE LA DORADA</t>
  </si>
  <si>
    <t>CONTRATO 210/2011</t>
  </si>
  <si>
    <t>CONTRATO 221/2011</t>
  </si>
  <si>
    <t>SUMINISTRO DE MATERIALES PARA LA OPTIMIZACION DE REDES DE ALCANTARILLADO SECTOR BUCAMBA EN EL MUNICIPIO DE LA DORADA</t>
  </si>
  <si>
    <t>REALIZACION OBRAS PARA EL DESTAPONAMIENTO DE LA COMPUERTA CANAL DEL BARRIO LA EGIPCIACA EN EL MUNICIPIO DE LA DORADA</t>
  </si>
  <si>
    <t>CONTRATO 222/2011</t>
  </si>
  <si>
    <t>OBRA CIVIL REPARACION ACUEDUCTO SECTOR LAMELISA DEL MUNCIPIO DE LA DORADA</t>
  </si>
  <si>
    <t>CONTRATO NO. 224/2011</t>
  </si>
  <si>
    <t>SUMINISTRO DE COMPUERTA DE HIERRO DUCTIL DE 1.20 X 1.20 M CON VASTAGO DE 2.5 M COLUMNA DE MANIOBRA Y REDUCTOR DE ESFUERZO Y TODOS LOS ELEMENTOS NECESARIOS PARA ANCLAR  A LOS MUROS DE CANAL Y SU RESPECTIVO PASAMURO CON DESTINO AL MUNICIPIO DE LA DORADA</t>
  </si>
  <si>
    <t>CONTRATO 226/2011</t>
  </si>
  <si>
    <t>36.285.322</t>
  </si>
  <si>
    <t>SUMINISTROS PARA  LA  REPOSICION ALCANTARILLADO CALLE 21 CON CARRERA 1 REPOSICION DESCOLES CALLE 2 CON CARRERA 7 Y REPOSICION ALCANTARILLADO PLAZA LIMONES EN EL MUNICIPIO DE LA DORADA</t>
  </si>
  <si>
    <t>SUMINISTROS PARA LA OBRA CIVIL REPOSICION DEL ALCANTARILLADO BARRIO SARA LOPEZ CARRERA 15 CON CALLE 14 B EN EL MUNICIPIO DE LA DORADA</t>
  </si>
  <si>
    <t xml:space="preserve">SUMINISTROS PARA LA REPOSICION ACUEDUCTO CALLE 11 CARRERA 4 Y 5 </t>
  </si>
  <si>
    <t>CONTRATO NO.  204/2011</t>
  </si>
  <si>
    <t>IRA M0729 OCC 8159</t>
  </si>
  <si>
    <t xml:space="preserve">ADQUISICION DE TUBERIA Y ACCESORIOS DE ALCANTARILLADO PARA LA REPOSICION SECTOR ENTRADA PLANTA LOS CUERVOS CHINCHINA </t>
  </si>
  <si>
    <t xml:space="preserve">SUMINISTRO DE MATERIALES OPTIMIZACION DE REDES DE ALCANTARILLADO VEREDA SANTA RITA FILADELFIA </t>
  </si>
  <si>
    <t>IRA M0727 OCC 8180</t>
  </si>
  <si>
    <t>IRA M 0726 OCC 8191</t>
  </si>
  <si>
    <t xml:space="preserve">SUMINISTRO DE UNIONES ACOPLES UNIVERSALES DE 8" EMERGENCIA </t>
  </si>
  <si>
    <t>IRA M0721 OCC 8169</t>
  </si>
  <si>
    <t xml:space="preserve">SUMINISTRO DE TUBERIA Y ACCESORIOS PARA LA REPOSICION ALCANTARILLADO CALLE 20 CARRERAS 5 Y 6 ANSERMA </t>
  </si>
  <si>
    <t xml:space="preserve">IRA M 0720 OCC 8199 </t>
  </si>
  <si>
    <t xml:space="preserve">COMPRA DE CODO Y UNIONES UNIVERSALES MUNICIPIO DE SUPIA </t>
  </si>
  <si>
    <t>IRA M 0719 OCC 8192</t>
  </si>
  <si>
    <t xml:space="preserve">ADQUISICION DE TUBERIAS Y ACCESORIOS DE ALCANTARILLADO PARA EL BARRIO RENAN BARCO BLOQUE 2 Y LA CARRERA 6 ENTRE CALLES 6 Y 7 VICTORIA </t>
  </si>
  <si>
    <t>IRA M 0717OCC 8198</t>
  </si>
  <si>
    <t xml:space="preserve">ADUQISICION DE ACCESORIOS PARA LA CONSTRUCCION DE BAY PASS EN EL SECTOR EL TANQUE MUNICIPIO DE NEIRA </t>
  </si>
  <si>
    <t xml:space="preserve">IRA 0739 OCC 8179 </t>
  </si>
  <si>
    <t>IRA M 0738 OCC 8163</t>
  </si>
  <si>
    <t xml:space="preserve">SUMINISTRO DE TUBERIA Y ACCESORIOS PARA LA REPOSICION ALCANTARILLADO DE LA CARRERA 7 ENTRE CALLES 10 A 11 NEIRA </t>
  </si>
  <si>
    <t>IRA M0736 OCC 8165</t>
  </si>
  <si>
    <t>IRA M0734 OCC 8195</t>
  </si>
  <si>
    <t xml:space="preserve">SUMINISTRO DE MATERIALES PARA LA REPOSICION RED DE ACUEDUCTO EN 3" CON SUS ACCESORIOS EN LA CALLE 8 ENTRE CARRERAS 6 A 7 SALAMINA </t>
  </si>
  <si>
    <t xml:space="preserve">IRA M 0733 OCC 8174 </t>
  </si>
  <si>
    <t xml:space="preserve">SUMINISTRO DE UN TANQUE DE ALMACENAMIENTO DE 15 M3 </t>
  </si>
  <si>
    <t xml:space="preserve">IRA M 0730  OCC 8160 </t>
  </si>
  <si>
    <t>IRA M 0695 OCC 8185</t>
  </si>
  <si>
    <t>IRA M0687 OCC 8166</t>
  </si>
  <si>
    <t xml:space="preserve">SUMINISTRO DE TUBERIA Y ACCESORIOS DE ACUEDUCTO PARA SUPIA </t>
  </si>
  <si>
    <t>IRA M 0684 OCC 8173</t>
  </si>
  <si>
    <t xml:space="preserve">SUMINISTROS PARA LA CONSTRUCCION DE SUMIDEROS CARRERA 5 CALLES 18 Y 19 DORADA </t>
  </si>
  <si>
    <t>IRA M 0683 OCC 8164</t>
  </si>
  <si>
    <t>SUMINISTRO DE TUBERIA Y ACCESORIOS PARA LA CONDUCCION BERLIN  Y LA FLORESTA NEIRA</t>
  </si>
  <si>
    <t>IRA M 0682 OCC 8176</t>
  </si>
  <si>
    <t>SUMINISTRO DE ACCESORIOS PARA LA INSTALACION DE VALVULA SOSTENEDORA</t>
  </si>
  <si>
    <t xml:space="preserve">IRA M 0703 OCC 8146 </t>
  </si>
  <si>
    <t xml:space="preserve">SUMINISTRO  PARA LA REPOSICION DEL ALCANTARILLADO BARRIO RENAN BARCO  VICTORIA </t>
  </si>
  <si>
    <t xml:space="preserve">IRA M 0701 OCC 8172 </t>
  </si>
  <si>
    <t xml:space="preserve">SUMINISTRO DE MATERIALES PARA LA OPTIMIZACION DE REDES DE ALCANTARILLADO CARRERA 4 CALLES 11 Y 12 RISARALDA </t>
  </si>
  <si>
    <t>IRA M 0700 OCC 8177</t>
  </si>
  <si>
    <t xml:space="preserve">SUMINISTROS DE 102 METROS DE RED DE ALCANTARILLADO EN LA CALLE 19 ENTRE CARRERAS 5 Y 6 ANSERMA </t>
  </si>
  <si>
    <t>IRA M 0707 OCC 8148</t>
  </si>
  <si>
    <t xml:space="preserve">SUMINISTRO DE TUBERIA Y ACCESORIOS PARA LA REPOSICION ALCANTARILLADO CALLE 11 CARRERAS 11 EN 1 Y VARIANTE ANSERMA </t>
  </si>
  <si>
    <t xml:space="preserve">IRA M0706 OCC 8153 </t>
  </si>
  <si>
    <t xml:space="preserve">ADQUISICION DE TUBERIA ALCANTARILLADO PARA DESVIO DEL DESAGUE DE LA PLANTA DE TRATAMIENTO CORREGIMIENTO DE ARAUCA </t>
  </si>
  <si>
    <t>IRA M 0705 OCC 8154</t>
  </si>
  <si>
    <t xml:space="preserve">ADQUISICION DE TUBERIA Y ACCESORIOS DE ALCANTARILLADO PARA LA REPOSICION BARRIO MARINA SECTOR ENTRADA  Y ULTIMA CALLE ANSERMA </t>
  </si>
  <si>
    <t xml:space="preserve">IRA M0711 OCC 8149 </t>
  </si>
  <si>
    <t xml:space="preserve">ADQUISICION DE TUBERIA Y ACCESORIOS PARA LA REPOSICION ALCANTARILLADO CALLE 11 ENTRE CARRERA 1 A LA 4 RIOSUCIO </t>
  </si>
  <si>
    <t>IRA M 0709 OCC 8147</t>
  </si>
  <si>
    <t xml:space="preserve">SUMINISTROS PARA LA REPOSICION ALCANTARILLADO BARRIO ALFONSO LOPEZ CALLE 39 LA DORADA </t>
  </si>
  <si>
    <t>IRA M0708 OCC 8152</t>
  </si>
  <si>
    <t xml:space="preserve">ADQUISICION DE TUBERIA Y ACCESORIOS PARA LA REPOSICION ALCANTARILLADO CALLE  6 ENTRE CARRERA12 A  LA 13 Y CARRERA 12 ENTRE CALLES 6 HASTA EL DESCOLE  BARRIO ROTARIO  RIOSUCIO </t>
  </si>
  <si>
    <t>CONTRATO 237/2011</t>
  </si>
  <si>
    <t xml:space="preserve">OBRAS CIVILES REPOSICION ALCANTARILLADO BARRIO ALFONSO LOPEZ CALLE 39 LA DORADA </t>
  </si>
  <si>
    <t>CONTRATO 207/2011</t>
  </si>
  <si>
    <t>REPOSICION DE ALCANTARILLADO CALLE 11 ENTRE 1 Y VARIANTE EN EL MUNICIPIO DE ANSERMA</t>
  </si>
  <si>
    <t>CONTRATO  208/2011</t>
  </si>
  <si>
    <t>CONSTRUCCION DE 101 METROS DE RED DE ALCANTARILLADO EN LA CARRERA 4 CALLES 9 Y 10 DEL MUNICIPIO DE FILADELFIA</t>
  </si>
  <si>
    <t>CONTRATO  211/2011</t>
  </si>
  <si>
    <t>SUMINISTRO DE TUBERIA PVC PARA ACUEDUCTO Y ALCANTARILLADO CON SUS RESPECTIVOS ACCESORIOS PARA REPOSICION EN LA CARRERA 10 ENTRE CALLES 35 A LA 37, CARRERA 10 ENTRE CALLES 31 A LA 32, CARRERA 7 ENTRE CALLES 34 A LA 35 Y CARRERA 8 CALLES 28 A LA 31 EN EL MUNICIPIO DE SUPIA</t>
  </si>
  <si>
    <t>CONTRATO 215/2011</t>
  </si>
  <si>
    <t>CONSTRUCCION DE ALCANTARILLADO Y MODIFICACION DESCOLE BARRIO CODEMAS CALLE 40 EN EL MUNICIPIO DE SUPIA</t>
  </si>
  <si>
    <t>CONTRATO 216/2011</t>
  </si>
  <si>
    <t>REALIZACION DEL DISEÑO HIDRAULICO, GEOLOGICO Y GEOTECNICO DE LA OPTIMIZACION DE LA PLANTA DE SAN JOSE PARA PASAR DE 10 A 28,37 L/S</t>
  </si>
  <si>
    <t>CONTRATO  220/2011</t>
  </si>
  <si>
    <t>CONTRATO 223/2011</t>
  </si>
  <si>
    <t xml:space="preserve">SUMINISTRO DE MATERIALES PARA LA CONSTRUCCION DEL INTERCEPTOR CAMEGUADUA ENTRE LA C 138 A C 154 DEN EL MUNICIPIO DE CHINCHINA CALDAS </t>
  </si>
  <si>
    <t>CONTRATO 225/2011</t>
  </si>
  <si>
    <t>REPOSICION TUBERIA DE ALCANTARILLADO Y CONSTRUCCION CAMARA EN LA CARRERA 7 CON CALLES 10 Y 11 SECTOR SOLARES EN EL MUNICIPIO DE CHINCHINA</t>
  </si>
  <si>
    <t>CONTRATO 227/2011</t>
  </si>
  <si>
    <t>SUMINISTRO DE TUBERIA 12” Y 16” PVC Y ACCESORIOS ACOMETIDAS PARA EL MUNICIPIO DE AGUADAS.</t>
  </si>
  <si>
    <t>CONTRATO 228/2011</t>
  </si>
  <si>
    <t>RECONSTRUCCION  DE LAS BOCATOMAS LAS ARANAS  Y RAPAITO  EN EL MUNICIPIO DE SUPIA Y LAS BOCATOMAS LA MAQUINA Y LA JULIA EN EL MUNICIPIO DE VITERBO</t>
  </si>
  <si>
    <t>CONTRATO 229/2011</t>
  </si>
  <si>
    <t xml:space="preserve"> REALIZACION DEL ESTUDIO GEOLÓGICO, GEOTECNICO E HIIDRAULICO PARA LA MITIGACION DE LA ESTABILIDAD DE TALUDES Y CONTROL DE EROSION EN LA BOCATOMA LA FLORESTA (NEIRA), BOCATOMA EL LLANO (LA DORADA), CONDUCCIÓN TARAPACA (CHINCHINA</t>
  </si>
  <si>
    <t>CONTRATO 231/2011</t>
  </si>
  <si>
    <t>REPOSCION RED DE ACUEDUCTO EN 3" CON SUS ACCESORIOS EN LA CALLE 8 ENTRE CARRERAS 6 A 7 EN EL MUNICIPIO DE SALAMINA</t>
  </si>
  <si>
    <t>CONTRATO 232/2011</t>
  </si>
  <si>
    <t>REPOSICION RED DE ALCANTARILLADO EN LA CALLE 19 ENTRE CARRERAS 5 Y 6 DEL MUNICIPIO DE ANSERMA CON EL FIN DE DAR CUMPLIMIENTO AL FALLO DE TUTELA PROFERIDO POR EL JUZGADO UNICO PENAL DE CIRCUITO DE ANSERMA EL 14 DE ENERO DE 2011</t>
  </si>
  <si>
    <t>CONTRATO 233/2011</t>
  </si>
  <si>
    <t>OBRA CIVIL REPOSICION DE ALCANTARILLADO SECTOR LA PORTADA Y LOCALIZACIÓN ALCATARILLADO SECTOR CALLE 2 CARRERAS 7 Y 8 EN EL MUNICIPIO DE SALAMINA</t>
  </si>
  <si>
    <t>REPARACION ALCANTARILLADO DE LA CARRERA 5 CALLE 3 Y REPOSICION ALCANTARILLADO DE LA PLAZA DE FERIAS EN EL MUNICIPIO DE NEIRA</t>
  </si>
  <si>
    <t>CONTRATO 238/2011</t>
  </si>
  <si>
    <t>REPOSICION DE RED DE CONDUCCION FUENTE BERLIN MUNICIPIO DE NEIRA</t>
  </si>
  <si>
    <t>CONTRATO 239/2011</t>
  </si>
  <si>
    <t xml:space="preserve">LIMPIEZA DE IMBORNALES Y BOX COULVERT DEL MUNICIPIO DE LA DORADA CALDAS. </t>
  </si>
  <si>
    <t>CONTRATO 241/2011</t>
  </si>
  <si>
    <t>SUMINISTRO DE TUBERIA Y ACCESORIOS ALCANTARILLADO CARRERA 12 A ENTRE CALLES 11 Y 11 A EN LA DORADA CALDAS</t>
  </si>
  <si>
    <t>CONTRATO 242/2011</t>
  </si>
  <si>
    <t>CONTRATO  244/2011</t>
  </si>
  <si>
    <t>REPOSICION TUBERIA DE ALCANTARILLADO EN LA CALLE 6 CON CARRERA 12 AVENIDA EL CIPRES Y REPOSICION DE TUBERIA DE ALCANTARILLADO EN LA CARRERA 12 CON CALLE 11 B EN EL MUNICIPIO DE RIOSUCIO</t>
  </si>
  <si>
    <t>CONTRATO 247/2011</t>
  </si>
  <si>
    <t>DESVIO DE LAS AGUAS SOBRANTES E IMPERMEABILIZACION DE LA VIGA CANAL EN LA PLANTA DE TRATAMIENTO Y REPOSICION DE ALCANTARILLADO SECTOR CARRILERA ROSALBA CAMPEON EN EL CORREGIMIENTO DE ARAUCA Y CONSTRUCCIÓN CAMARA DE ALCANTARILLADO CALLE 7 ENTRE CARRERAS 9 Y 10 CALLE MUERTA EN EL MUNICIPIO DE PALESTINA.</t>
  </si>
  <si>
    <t>CONTRATO 249/2011</t>
  </si>
  <si>
    <t xml:space="preserve">CONSTRUCCION SUMIDEROS CARRERA 5 CALLES 18 Y 19 MUNICIPIO DE LA DORADA CALDAS. </t>
  </si>
  <si>
    <t>CONTRATO 251/2011</t>
  </si>
  <si>
    <t>REPOSICION DE ALCANTARILLADO DE LA CARRERA 7 ENTRE CALLES 10 A 11 EN EL MUNICIPIO DE NEIRA</t>
  </si>
  <si>
    <t>CONSTRUCCION Y PUESTA EN MARCHA DE UNA PLANTA DE TRATAMIENTO PARA 10 L/s EN PRFV CON SU EDIFICIO DE OPERACIÓN EN EL MUNICIPIO DE SAN JOSE CALDAS</t>
  </si>
  <si>
    <t>CONTRATO 253/2011</t>
  </si>
  <si>
    <t>contrato 200/2011</t>
  </si>
  <si>
    <t>REPOSICION DE TUBERIA DE ALCANTARILLADO SECTOR ENTRADA PLANTA LOS CUERVOS EN EL MUNICIPIO DE CHINCHINA</t>
  </si>
  <si>
    <t>REALIZACION DEL ESTUDIO GEOLÓGICO, GEOTECNICO E HIIDRAULICO PARA LA MITIGACION DE LA ESTABILIDAD DE TALUDES Y CONTROL DE EROSION EN LA BOCATOMA LA FLORESTA (NEIRA), BOCATOMA EL LLANO (LA DORADA), CONDUCCIÓN TARAPACA (CHINCHINA</t>
  </si>
  <si>
    <t>CONTRATO 245/2011</t>
  </si>
  <si>
    <t>OBRAS CIVILES PARA EL DESMONTE E INSTALACION DEL MATERIAL FILTRANTE Y ADECUACION DEL SISTEMA DE DOSIFICACION DE COAGULANTE LÍQUIDO EN LA PLANTA ANTIGUA DE TRATAMIENTO DEL ACUEDUCTO DEL MUNICIPIO DE LA DORADA Y DESMONTE E INSTALACION DEL MATERIAL FILTRANTE EN LA PLANTA LOS CUERVOS EN EL MUNICIPIO DE CHINCHINA</t>
  </si>
  <si>
    <t>CONTRATO  257/2011</t>
  </si>
  <si>
    <t>REPOSICION DE TUBERIA DE ACUEDUCTO Y RESTABLECIMIENTO DE LA VIA EN LA CONDUCCION CAMPOALEGRE SECTOR FINCA EL BOSQUE EN EL MUNICIPIO DE CHINCHINA</t>
  </si>
  <si>
    <t>CONTRATO 258/2011</t>
  </si>
  <si>
    <t>INSTALACION DE HIDRANTES EN DIFERENTES SITIOS DEL MUNICIPIO DE VICTORIA CALDAS</t>
  </si>
  <si>
    <t>CONTRTO 259/2011</t>
  </si>
  <si>
    <t>INSTALACION DE HIDRANTES EN DIFERENTES SITIOS DEL MUNICIPIO DE CHINCHINA CALDAS</t>
  </si>
  <si>
    <t>CONTRATO 260/2011</t>
  </si>
  <si>
    <t>REPOSICION DE ALCANTARILLADO BARRIO EL CARMEN PARTE BAJA MUNICIPIO DE RIOSUCIO</t>
  </si>
  <si>
    <t>OBRA CIVIL REPARCHEO PARA REPARAR PAVIMENTOS Y ANDENES AFECTADOS POR DAÑOS DE ACUEDUCTO Y ALCANTARILLADO EN EL MUNICIPIO DE LA DORADA</t>
  </si>
  <si>
    <t>CONTRATO 261/2011</t>
  </si>
  <si>
    <t>REPOSICION DE ALCANTARILLADO EN LA CALLE 2 ENTRE CARRERA 2 Y 3 EN EL MUNICIPIO DE MANZANARES CON EL FIN DE DAR CUMPLIMIENTO AL FALLO DE TUTELA BAJO EL RADICACDO N° 2010-00128-00 INTERNO 1069, PROEFERIDO POR EL JUZGADO PROMISCUO DE FAMILIA DE MANZANARES CALDAS</t>
  </si>
  <si>
    <t>CONTRATO 266/2011</t>
  </si>
  <si>
    <t>REPOSICION ALCANTARILLADO DE AGUAS RESIDUALES CARRERA 12 A ENTRE CALLES 11 Y 11 A EN EL MUNICIPIO DE LA DORADA CALDAS</t>
  </si>
  <si>
    <t>CONTRATO 268/2011</t>
  </si>
  <si>
    <t>REALIZACION DE LOS ESTUDIOS DE VULNERABILIDAD Y OBRAS DE REFORZAMIENTO ESTRUCTURAL EN CUATRO (4) EDIFICIOS DE OPERACIÓN DE LAS PLANTAS DE TRATAMIENTO DE LOS MUNICIPIOS DE SUPIA, RISARALDA, VITERBO Y FILADELFIA</t>
  </si>
  <si>
    <t>CONTRATO 2712011</t>
  </si>
  <si>
    <t>REALIZACION LABORES DE CERRAMIENTO Y SIEMBRA DE ARBOLES EN LOS PREDIOS DE LAS MICROCUENCAS QUE ABASTECEN EL ACUEDUCTO DEL MUNICIPIO DE RIOSUCIO</t>
  </si>
  <si>
    <t>CONTRATO 272/2011</t>
  </si>
  <si>
    <t>CONSTRUCCION CASETA DE BOMBEO Y REPARACION LECHOS DE SECADO PLANTA DE AGUAS RESIDUALES EN EL MUNIICPIO DE VICTORIA</t>
  </si>
  <si>
    <t>CONTRATO 273/2011</t>
  </si>
  <si>
    <t>REPOSICION DE TUBERIA  DE ALCANTARILLADO CALLE 2 ENTRE CARRERAS 7 Y 8 BARRIO FUNDADORES SECTOR GUADUAL EN EL MUNICIPIO DE SALAMINA</t>
  </si>
  <si>
    <t>CONTRATO  274/2011</t>
  </si>
  <si>
    <t>REALIZACION DE LABORES DE SIEMBRA DE ARBOLES EN LOS PREDIOS MANANTIAL 1 Y MANANTIAL 2 DE LA MICROCUENCA QUE ABASTECE DE AGUA EL ACUEDUCTO DEL MUNICIPIO DE MARULANDA</t>
  </si>
  <si>
    <t>CONTRATO 275/2011</t>
  </si>
  <si>
    <t>OBRA CIVIL  REPOSICION DE ALCANTARILLADO CALLE 21 CARRERAS 3 Y 4 MUNICIPIO DE LA DORADA</t>
  </si>
  <si>
    <t>CONTRATO NO. 276/2011</t>
  </si>
  <si>
    <t>OBRAS COMPLEMETARIAS SECTOR PLANTA PARA REDUCCION DE PERDIDAS EN EL MUNICIPIO DE SAMANA</t>
  </si>
  <si>
    <t>CONTRATO 277/2011</t>
  </si>
  <si>
    <t>TERMINACION OBRAS COMPLEMENTARIAS REPOSICION REDES DE ALCANTARILLADO CARRERA 1 ENTRE CALLES 6 Y 7 MUNICIPIO DE ANSERMA</t>
  </si>
  <si>
    <t>CONTRATO 297/2011</t>
  </si>
  <si>
    <t>SUMINISTRO DE VARIAS COMPUERTAS DE DESLIZAMIENTO TIPO GUILLOTINA CON DESTINO AL MUNICIPIO DE LA DORADA CALDAS</t>
  </si>
  <si>
    <t>CONTRTO 298/2011</t>
  </si>
  <si>
    <t>OBRA CIVIL CONSTRUCCION INTERCEPTOR CAMEGUADUA TRAMOS C 138 A C 154 EN EL MUNCIPIO DE CHINCHINA CALDAS</t>
  </si>
  <si>
    <t>CONTRATO 299/2011</t>
  </si>
  <si>
    <t>INTERVENTORIA A LAS OBRAS DE CANALIZACION QUEBRADA CAMEGUADUA Y CONSTRUCCION INTERCEPTOR CAMEGUADUA TRAMOS C 138 A C154 EN EL MUNICIPIO DE CHINCHINA CALDAS</t>
  </si>
  <si>
    <t>CONTRATO 160/2011</t>
  </si>
  <si>
    <t xml:space="preserve">SUMINISTRO DE MATERIALES PARA LA CONSTRUCCION DE UN TRAMO DE ALCANTARILLADO Y DOMICILIARIAS BARRIO ALFONSO LOPEZ MUNICIPIO CHINCHINA </t>
  </si>
  <si>
    <t>CONTRATO 209/2011</t>
  </si>
  <si>
    <t>SUMINISTRO DE ACCESORIOS HF PARA REPARACIONES VARIAS EN LOS SISTEMAS DE ACUEDUCTO ADMINISTRADOS POR EMPOCALDAS S.A. E.S.P. DERIVADOS DEL FUNCIONAMIETNO DEL SISTEMA ARAUCA</t>
  </si>
  <si>
    <t xml:space="preserve">SUMINISTRO DE ACCESORIOS HF PARA REPARACIONES VARIAS EN LOS SISTEMAS DE ACUEDUCTO ADMINISTRADOS POR EMPOCALDAS S.A. E.S.P. DERIVADOS DEL FUNCIONAMIETNO DEL SISTEMA ARMA </t>
  </si>
  <si>
    <t>SUMINISTRO DE ACCESORIOS HF PARA REPARACIONES VARIAS EN LOS SISTEMAS DE ACUEDUCTO ADMINISTRADOS POR EMPOCALDAS S.A. E.S.P. DERIVADOS DEL FUNCIONAMIENTO DEL SISTEMA</t>
  </si>
  <si>
    <t xml:space="preserve">SUMINISTRO DE ACCESORIOS HF PARA REPARACIONES VARIAS EN LOS SISTEMAS DE ACUEDUCTO ADMINISTRADOS POR EMPOCALDAS S.A. E.S.P. DERIVADOS DEL FUNCIONAMIENTO DEL SISTEMA GUARINOCITO </t>
  </si>
  <si>
    <t xml:space="preserve">SUMINISTRO DE ACCESORIOS HF PARA REPARACIONES VARIAS EN LOS SISTEMAS DE ACUEDUCTO ADMINISTRADOS POR EMPOCALDAS S.A. E.S.P. DERIVADOS DEL FUNCIONAMIENTO DEL SISTEMA </t>
  </si>
  <si>
    <t xml:space="preserve">SUMINISTRO DE ACCESORIOS HF PARA REPARACIONES VARIAS EN LOS SISTEMAS DE ACUEDUCTO ADMINISTRADOS POR EMPOCALDAS S.A. E.S.P. DERIVADOS DEL FUNCIONAMIETNO DEL SISTEMA </t>
  </si>
  <si>
    <t>CONTRTO 213/2011</t>
  </si>
  <si>
    <t>SUMINISTRO DE TUBERIA PVC Y ACCESORIOS PARA REPARACIONES VARIAS EN LOS SISTEMAS DE ACUEDUCTO ADMINISTRADOS POR EMPOCALDAS S.A. E.S.P. DERIVADOS  DEL FUNCIONAMIENTO DEL SISTEMA</t>
  </si>
  <si>
    <t xml:space="preserve">SUMINISTRO DE TUBERIA PVC Y ACCESORIOS PARA REPARACIONES VARIAS EN LOS SISTEMAS DE ACUEDUCTO ADMINISTRADOS POR EMPOCALDAS S.A. E.S.P. DERIVADOS  DEL FUNCIONAMIENTO DEL SISTEMA </t>
  </si>
  <si>
    <t xml:space="preserve">SUMINISTRO DE TUBERIA PVC Y ACCESORIOS PARA REPARACIONES VARIAS EN LOS SISTEMAS DE ACUEDUCTO ADMINISTRADOS POR EMPOCALDAS S.A. E.S.P. DERIVADOS  DEL FUNCIONAMIENTO DEL SISTEMA ARMA </t>
  </si>
  <si>
    <t xml:space="preserve">SUMINISTRO DE TUBERIA PVC Y ACCESORIOS PARA REPARACIONES VARIAS EN LOS SISTEMAS DE ACUEDUCTO ADMINISTRADOS POR EMPOCALDAS S.A. E.S.P. DERIVADOS  DEL FUNCIONAMIENTO DEL SISTEMA  GUARINOCITO </t>
  </si>
  <si>
    <t xml:space="preserve">SUMINISTRO DE TUBERIA PVC Y ACCESORIOS PARA REPARACIONES VARIAS EN LOS SISTEMAS DE ACUEDUCTO ADMINISTRADOS POR EMPOCALDAS S.A. E.S.P. DERIVADOS  DEL FUNCIONAMIENTO DEL SISTEMA  ARAUCA </t>
  </si>
  <si>
    <t>IRA M0745 OCC 8203</t>
  </si>
  <si>
    <t>IRA M 0741 OCC 8204</t>
  </si>
  <si>
    <t xml:space="preserve">SUMINISTRO DE TUBERIA Y ACCESORIOS PARA LA REPOSICION ALCANTARILLADO DE LA PLAZA DE FERIAS EN EL MUNICIPIO DE NEIRA </t>
  </si>
  <si>
    <t xml:space="preserve">IRA M 0751 OCC 8207 </t>
  </si>
  <si>
    <t xml:space="preserve">SUMINISTRO TUBERIA DE 6" PVC RDE 21 ACUEDUCTO PARA LA SECCIONAL DE NEIRA </t>
  </si>
  <si>
    <t>IRA M0 0759 OCC 8178</t>
  </si>
  <si>
    <t xml:space="preserve">SUMINISTROS ALCANTARILLADO CARRERA 4 CALE 9 Y 10 FILADELFIA </t>
  </si>
  <si>
    <t xml:space="preserve">IRA M 0761 OCC 8220 </t>
  </si>
  <si>
    <t xml:space="preserve">SUMINISTROS PARA LA REPOSICION ALCANTARILLADO CARRERA 12 CALLES 11 B RIOSUCIO </t>
  </si>
  <si>
    <t xml:space="preserve">IRA M0762 OCC 8168 </t>
  </si>
  <si>
    <t xml:space="preserve">IRA M0763 OCC 8139 </t>
  </si>
  <si>
    <t xml:space="preserve">SUMINISTRO DE TUBERIA Y ACCESORIOS  PARA LA CONSTRUCCION ALCANTARILLADO BARRIO CODEMAS CALLE 40  Y DESCOLE EN EL MUNICIPIO DE SUPIA </t>
  </si>
  <si>
    <t>IRA M 0764 OCC 8167</t>
  </si>
  <si>
    <t xml:space="preserve">SUMINISTROS  DE TUBERIA Y ACCESORIOS PARA LA REPOSICION ALCANTARILLADO  CALLE 45 PARQUE DE LOS NOVIOS DORADA </t>
  </si>
  <si>
    <t xml:space="preserve">SUMINISTRO DE TUBERIA Y ACCEOSORIOS PARA LA REPOSICION ALCANTARILLADO CALLE 21 CARRERAS 3 Y 4 DORADA </t>
  </si>
  <si>
    <t>IRA M0 769 OCC 8219</t>
  </si>
  <si>
    <t xml:space="preserve">SUMINISTRO TUBERIA ALCANTARILLADO PARA LA REPOSICION EN LA VEREDA LA HABAN BELALCAZAR </t>
  </si>
  <si>
    <t>IRA M 0774 OCC 8213</t>
  </si>
  <si>
    <t xml:space="preserve">SUMINISTRO DE ACOPLES UNIVERSALES PARA REPARACIONES EMERGENCIA ACUEDUCTO REGIONA DE OCCIDENTE MUNICIPIO ANSERMA </t>
  </si>
  <si>
    <t xml:space="preserve">IRA M 0775 OCC 8215 </t>
  </si>
  <si>
    <t xml:space="preserve">SUMINISTRO DE ACCESORIOS ACUEDUCTO PARA CAMBIO DE TUBERIA EN LA CONDUCCION DE CAMPOALEGRE SECTOR  FIINCA EL BOSQUE  EN  CHINCHINA </t>
  </si>
  <si>
    <t>IRA M 0784 OCC 8214</t>
  </si>
  <si>
    <t xml:space="preserve">SUMINISTRO DE TUBERIA  PARA ACUEDUCTO Y ALCANTARILLADO CON SUS ACCESORIOS SAMANA </t>
  </si>
  <si>
    <t>CONTRATO 213/2011</t>
  </si>
  <si>
    <t>CONTRATO 162/2011</t>
  </si>
  <si>
    <t>REALIZACION AVALUO COMERCIAL DEL PREDIO EL NISPERO  EN EL MUNICIPIO DE VITERBO CON MATRICULA 292-000795</t>
  </si>
  <si>
    <t>CONTRTATO 177/2011</t>
  </si>
  <si>
    <t>ADMINISTRACION DE LA PLATAFORMA INSTALADA SOBRE LINUX (PAGINA WEB, CORREO ELECTRONICO, VPN, MENSAJERIA INSTANTANEA CORPORATIVA) DE EMPOCALDAS S.A .</t>
  </si>
  <si>
    <t>CONTRATO 264/2011</t>
  </si>
  <si>
    <t xml:space="preserve"> SUMINISTRO, INSTALACION Y CONFIGURACIÓN DE LAS LICENCIAS REQUERIDAS PARA LOS SERVIDORES DE EMPOCALDAS S.A. E.S.P</t>
  </si>
  <si>
    <t>CONTRATO 070/2011</t>
  </si>
  <si>
    <t xml:space="preserve">INSTALAR CABLEADO ESTRUCTURADO EN LA SEDE ADMINISTRATIVA SECCIONAL CHINCHINA </t>
  </si>
  <si>
    <t>CONTRATO 270/2011</t>
  </si>
  <si>
    <t>SUMINISTRO INSTALACION Y CONFIGURACION DE ELEMENTOS DE HARDWARE</t>
  </si>
  <si>
    <t>CONTRATO  63/2011</t>
  </si>
  <si>
    <t xml:space="preserve">COMPRA DE PREDIO LOTE 2 EN EL PARAJE RINCON SANTO DEL MUNICIPIO DE MARULANDA  930 HA   CUENCA DEL RIO GUARINO </t>
  </si>
  <si>
    <t>MEMORANDO GE 00134 JUNIO 2011</t>
  </si>
  <si>
    <t>CONTRATO 248/2011</t>
  </si>
  <si>
    <t>INSTALACION Y CONFIGURACIÓN DEL SERVICIO DE INTERNET BANDA ANCHA DE 1 MB PARA CINCO (5) SECCIONALES HASTA DICIEMBRE DEL 2011 PARA EMPOCALDAS S.A. E.S.P.</t>
  </si>
  <si>
    <t>contrato 258/2011</t>
  </si>
  <si>
    <t>CONTRATO 281/2011</t>
  </si>
  <si>
    <t>REALIZAR CARACTERIZACIONES FISICOQUIMICAS Y MICROBIOLOGICAS A AGUAS RESIDUALES DE ENTRADA Y DE SALIDA  Y DE LODOS POR TCLP DE LAS PLANTAS DE TRATAMIENTO DE AGUAS RESIDUALES DE LAS SECCIONALES DE GUARINOCITO Y VICTORIA DE EMPOCALDAS S.A E.S.P.</t>
  </si>
  <si>
    <t>CONTRATO 282/1011</t>
  </si>
  <si>
    <t>REALIZAR CARACTERIZACIONES FISICOQUIMICAS Y MICROBIOLOGICAS A VEINTICINCO (25) MUESTRAS DE AGUA POTABLE EN TODAS LAS SECCIONALES DONDE EMPOCALDAS S.A E.S.P PRESTA SUS SERVICIOS DE ACUEDUCTO.</t>
  </si>
  <si>
    <t xml:space="preserve">REALIZAR CARACTERIZACIONES FISICOQUIMICAS Y MICROBIOLOGICAS A VEINTICINCO (25) MUESTRAS DE AGUA POTABLE EN TODAS LAS SECCIONALES DONDE EMPOCALDAS S.A E.S.P PRESTA SUS SERVICIOS DE ACUEDUCTO. ARMA </t>
  </si>
  <si>
    <t xml:space="preserve">REALIZAR CARACTERIZACIONES FISICOQUIMICAS Y MICROBIOLOGICAS A VEINTICINCO (25) MUESTRAS DE AGUA POTABLE EN TODAS LAS SECCIONALES DONDE EMPOCALDAS S.A E.S.P PRESTA SUS SERVICIOS DE ACUEDUCTO. ARAUCA </t>
  </si>
  <si>
    <t>CONTRATO 298/2011</t>
  </si>
  <si>
    <t>CONTRATO 302/2011</t>
  </si>
  <si>
    <t>ADQUISICIÓN DE HIDRANTES Y ACCESORIOS PARA SER INSTALADOS EN DIFERENTES SITIOS DE LOS   MUNICIPIOS DE CHINCHINA Y VICTORIA EN EL DEPARTAMENTO DE CALDAS</t>
  </si>
  <si>
    <t>CONTRATO 303/2011</t>
  </si>
  <si>
    <t>OBRAS CORRECCION ENTREGA CANALIZACION QUEBRADA CAMEGUADUA EN EL MUNICIPIO DE CHINCHINA CALDA</t>
  </si>
  <si>
    <t>CONTRATO 304/2011</t>
  </si>
  <si>
    <t xml:space="preserve">SUMINISTRO DE SISTEMA TELEMETRICO Y MEDICION DE NIVEL DE TANQUE E INSTALACION Y PUESTA EN SERVICIO, CON PANEL SOLAR PARA ALIMENTACION EN EL TANQUE EL PALO DE LAS MARGARITAS RISARALDA CALDAS Y SISTEMA DE ALIMENTACION AD/DC EN LA PLANTA RISARALDA CALDAS CON DISTANCIA DE 7,8 KM LINEA VISTA MUNICIPIO DE RISARALDA </t>
  </si>
  <si>
    <t>CONTRATO 306 /2011</t>
  </si>
  <si>
    <t>REMODELACIONES INSTALACIONES FISICAS DE LA PLANTA DE TRATAMIENTO DE LA SECCIONAL DE GRUPO I: SAMANA</t>
  </si>
  <si>
    <t>CONTRATO 307/2011</t>
  </si>
  <si>
    <t>REMODELACIONES INSTALACIONES FISICAS DE LA PLANTA DE TRATAMIENTO DE LA SECCIONAL DE GRUPO II: SUPIA</t>
  </si>
  <si>
    <t>CONTRATO 308/2011</t>
  </si>
  <si>
    <t>REMODELACIONES INSTALACIONES FISICAS DE LA PLANTA DE TRATAMIENTO DE LA SECCIONAL DE GRUPO III: RIOSUCIO</t>
  </si>
  <si>
    <t>CONTRATO 309/2011</t>
  </si>
  <si>
    <t>REMODELACIONES INSTALACIONES FISICAS DE LA PLANTA DE TRATAMIENTO DE LA SECCIONAL DE GRUPO IV: CAMPOALEGRE EN CHINCHINA</t>
  </si>
  <si>
    <t>CONTRATO 310/2011</t>
  </si>
  <si>
    <t>OBRA CIVIL INSTALACION DE 260 METROS DE RED DE ACUEDUCTO EN EL SECTOR DE CUMBA EN EL MUNICIPIO DE MARMATO</t>
  </si>
  <si>
    <t>CONTRATO 313/2011</t>
  </si>
  <si>
    <t>OBRA CIVIL REPOSICION DE ALCANTARILLADO EN LA CARRERA 7 ENTRE CALLES 4 Y 5 EN EL MUNCIPIO DE FILADELFIA</t>
  </si>
  <si>
    <t>CONTRATO 315/2011</t>
  </si>
  <si>
    <t>OBRA CIVIL CONSTRUCCION DE UNA CAMARA DE ALCANTARILLADO EN LA CARRERA 6 CON CALLE 2 EN EL MUNCIIPIO DE ANSERMA</t>
  </si>
  <si>
    <t xml:space="preserve">IRA M 0737 OCC 8150 </t>
  </si>
  <si>
    <t xml:space="preserve">SUMINISTROS PARA LA REPOSICION ALCANTARILLADO CARRERA 1 CALLES 12 A BARRIO HISPANIA  RIOSUCIO </t>
  </si>
  <si>
    <t xml:space="preserve">IRA 0791 OCC 8151 </t>
  </si>
  <si>
    <t>ADQUISICON DE TUBERIA Y ACCESORIOS PARA REPOSICIÓN DE ALCANTARILLADO CALLE 20 BARRIO PINARES Y BARRIO VILLA MARIA EN RIOSUCIO</t>
  </si>
  <si>
    <t xml:space="preserve">SUMINISTROS PARA DE ACCESORIOS  PARA REPOSICION  ACUEDUCTOS EN SUPIA  </t>
  </si>
  <si>
    <t>IRA M 0794 OCC 8227</t>
  </si>
  <si>
    <t xml:space="preserve">SUMINISTROS NECESARIOS PARA LA CONSTRUCCION DE DOS ESTACIONES REDUCTORAS DE PRESION DE 3" EN VICTORIA </t>
  </si>
  <si>
    <t>IRA M 0800 OCC 8240</t>
  </si>
  <si>
    <t>SUMINISTRO DE TUBERIA GALVANIZADA DE 1 1/2" Y ACCESORIOS PARA CONSTRUIR RED DE LAVADO TANQUE DE ALMACENAMIENTO PLANTA CAMPOALEGRE CHICHINA</t>
  </si>
  <si>
    <t>CONTRATO NO. 316/2011</t>
  </si>
  <si>
    <t>OBRA CIVIL CERRAMIENTO DEL TANQUE DE ALMACENAMIETNO DE EL PALO EN EL MUNICIPIO DE RISARALDA CALDAS</t>
  </si>
  <si>
    <t xml:space="preserve">IRA M 0807 OCC 8228 </t>
  </si>
  <si>
    <t xml:space="preserve">SUMINISTRO DE TUBERIA Y ACCESORIOS PARA LA REPOSICION DEL ALCANTARILLADO BARRIO EL CARMEN PARTE BAJA MUNIICPIO DE RIOSUCIO </t>
  </si>
  <si>
    <t>IRA M 0810 OCC 8216</t>
  </si>
  <si>
    <t xml:space="preserve">SUMINISTRO DE TUBERIA Y ACCESORIOS CON DESTINO A LA REALIZACION DE LAS OBRAS COMPLEMENTARIAS SECTOR PLANTA PARA REDUCCION DE PÉRDIDAS EN EL MUNICIPIO DE SAMANA </t>
  </si>
  <si>
    <t>IRA M 0811 OCC 8243</t>
  </si>
  <si>
    <t xml:space="preserve">SUMINISTRO TUBERIA ACUEDUCTO Y ALCANTARILLADO Y ACCESORIOS PARA REPOSICIÓN EN LA CALLE 6 ENTRE CARRERAS 6 Y 7 EN EL MUNICIPIO DE VICTORIA </t>
  </si>
  <si>
    <t>IRA M 0813 OCC 8231</t>
  </si>
  <si>
    <t>SUMINISTROS NECESARIOS PARA UNA ESTACION REDUCTORA DE PRESIÓN DE 3" EN ARAUCA</t>
  </si>
  <si>
    <t>IRA M 0817 OCC 8245</t>
  </si>
  <si>
    <t xml:space="preserve">SUMINISTRO UNION RAPIDA PN 16 BAR DIAMETRO 2"PARA POLIETILENO MUNICIPIO DE  MARMATO </t>
  </si>
  <si>
    <t>IRA M 0820 OCC 8187</t>
  </si>
  <si>
    <t>ADQUISICION DE ACCESORIOS HF PARA EL MUNICIPIO DE SALAMINA (REPARACION RED DE CONDUCCION)</t>
  </si>
  <si>
    <t>IRA M 0822 OCC  8257</t>
  </si>
  <si>
    <t>ADQUISICION DE CODO DE 10" 111 1/4" PARA PVC MUNICIPIO RIOSUCIO REPARACION CONDUCCION</t>
  </si>
  <si>
    <t>IRA M 0823 OCC 8250</t>
  </si>
  <si>
    <t xml:space="preserve">SUMINISTRO DE TUBERIA Y ACCESORIOS DE ACUEDUCTO PARA REPOSICION EN LA VIA SALINEROS CORREGIMIENTO ARMA MUNICIPIO AGUADAS </t>
  </si>
  <si>
    <t xml:space="preserve">IRA M 0824 OCC 8251 </t>
  </si>
  <si>
    <t xml:space="preserve">SUMINISRO DE TUBERIA ALCANTARILLADO PARA OBRAS EN LA CARRERA 6 ENTRE CALLES 20 A LA 20 BIS Y PASAJE COMPLMENTARIAS A LAS YA REALIZADAS EN LA CALLE 20 ENTRE CARRERAS 5 A LA 6 MUNICIPIO DE ANSERMA </t>
  </si>
  <si>
    <t xml:space="preserve">SUMINISTRO DE TUBERIA Y ACCESORIOS PARA LA REPOSICION DE ALCANTARILLADO CARRERA 7 ENTRE CALLES 4 Y 5 MUNICIPIO DE FILADELFIA </t>
  </si>
  <si>
    <t>IRA  M 0828  OCC 8247</t>
  </si>
  <si>
    <t>CONTRATO 317 DE 2011</t>
  </si>
  <si>
    <t>ADQUISICION DE ACOPLES UNIVERSAL PARA REPARACIONES DE EMERGENCIA EN EL ACUEDUCTO CAMPOALEGRE EN EL MUNICIPIO DE CHINCHINA</t>
  </si>
  <si>
    <t>CONTRATO 318/2011</t>
  </si>
  <si>
    <t>REALIZAR TODOS LOS ESTUDIOS QUE GARANTICEN UN CONOCIMIENTO PLENO DE LA GEOLOGÍA, LA GEOTECNIA, LA TOPOGRAFÍA Y LA HIDROLOGÍA  SEGÚN LO ESTABLECIDO EN EL RAS 2000 Y EL NSR 10 PARA LA REHABILITACION DE LA BOCATOMA DEL RIO GUARINO QUE ABASTECE EL ACUEDUCTO DE LA DORADA, CALDAS</t>
  </si>
  <si>
    <t>CONTRATO 319/2011</t>
  </si>
  <si>
    <t>ADQUISICION DE TUBERIA DE ACUEDUCTO, ALCANTARILLADO Y ACCESORIOS PARA REPOSICION EN LA CALLE 6 ENTRE CARRERAS 5 A LAS 6, CALLE 5 ENTRE CARRERAS 6 A LA 7 Y CALLE 8 SALIDA PEÑITAS EN EL MUNICIPIO DE VICTORIA CALDAS</t>
  </si>
  <si>
    <t>CONTRATO 322/2011</t>
  </si>
  <si>
    <t>OBRA CIVIL ADECUACION RED DE ACUEDUCTO CARRERA 3 BARRIO INGRUMA EN EL MUNICIPIO DE RIOSUCIO</t>
  </si>
  <si>
    <t>CONTRATO 323/2011</t>
  </si>
  <si>
    <t>INSTALACIÓN DE TUBERÍA DE ACUEDUCTO Y ALCANTARILLADO EN LA CARRERA 10 ENTRE CALLES 35 A LA 37 EN EL MUNICIPIO DE SUPÍA CALDAS</t>
  </si>
  <si>
    <t>CONTRATO 324/2011</t>
  </si>
  <si>
    <t>INSTALACION DE COMPUERTAS CON EL FIN DE MITIGAR LAS INUNDACIONES EN EL MUNICIPIO DE LA DORADA CALDAS</t>
  </si>
  <si>
    <t>IRA M 0832 OCC 8259</t>
  </si>
  <si>
    <t xml:space="preserve">ADQUISICION DE TUBERIA PARA REPOSICION RED ALCANTARILLADO BARRIO LA FRONTERA CALLES ANCHA MAZ C DE LA CASA 22 A LA 28 EN EL MUNICIPIO DE CHINCHINA </t>
  </si>
  <si>
    <t>CONTRATO 325/2011</t>
  </si>
  <si>
    <t>OBRAS DE REPOSICION DE ALCANTARILLADO EN LA CARRERA 6 ENTRE CALLES 20 A LA 20 BIS Y PASAJE COMPLEMENTARIAS A LAS YA REALIZADAS EN LA CALLE 20 ENTRE CARRERAS 5  A LA 6 EN EL MUNICIPIO DE ANSERMA</t>
  </si>
  <si>
    <t>CONTRATO 328/2011</t>
  </si>
  <si>
    <t>OBRA CIVIL REPOSICION DE ALCANTARILLADO CALLE 3 ENTRE CARRERAS 7 Y 8 EN EL MUNICIPIO DE CHINCHINA.</t>
  </si>
  <si>
    <t>CONTRATO 330/2011</t>
  </si>
  <si>
    <t xml:space="preserve">REPOSICIÓN DE TUBERIA DE ALCANTARILLADO EN LA CARRERA 1E CALLES 40 Y 41 BARRIO ALFONSO LOPEZ MUNICIPIO DE LA DORADA CALDAS. </t>
  </si>
  <si>
    <t>CONTRATO 332/2011</t>
  </si>
  <si>
    <t>REPOSICIÓN RED DE ALCANTARILLADO EN LA CARRERA 2 CALLE 15 A CALLE 16 EN EL MUNICIPIO DE LA DORADA CALDAS.</t>
  </si>
  <si>
    <t xml:space="preserve">IRA M 0835 OCC 8233 </t>
  </si>
  <si>
    <t xml:space="preserve">SUMINISTRO DE TUBERIA Y ACCESORIOS PARA LA REPOSICION DE ALCANTARILLADO CARRERA 2 CON CALLE 8 Y 9 SALAMINA </t>
  </si>
  <si>
    <t>IRA M 0838 OCC 8260</t>
  </si>
  <si>
    <t xml:space="preserve">ADQUISICION DE TUBERIA Y ACCESORIOS PARA EL MEJORAMIENTO DEL SERVICIO EN EL KM 41 SAN JUAN DE LAS AGUAS </t>
  </si>
  <si>
    <t>IRA M 0840 OCC 8258</t>
  </si>
  <si>
    <t>SUMINISTRO DE TUBERIA ACUEDUCTO CONDUCCION CAMPOALEGRE CHINCHINA</t>
  </si>
  <si>
    <t xml:space="preserve">IRA 0841 OCC 8261 </t>
  </si>
  <si>
    <t xml:space="preserve">ADUISICION DE TUBERIA DE ALCANTARILLADO Y ACCESORIOS PARA LA REPOSICIÓN EN LA CALLE 3 ENTRE CARRERAS 7 Y 8 CHINCHINA </t>
  </si>
  <si>
    <t>CONTRATO 334/2011</t>
  </si>
  <si>
    <t>SUMINISTRO DE TUBERÍA Y ACCESORIOS CON DESTINO A LA REALIZACIÓN DE LAS  OBRAS CIVILES EMERGENCIA CONDUCCIÓN  ANTIGUA DE CAMPOALEGRE  FINCA SINAÍ,EN EL MUNICIPIO DE CHINCHINÁ.</t>
  </si>
  <si>
    <t>CONTRATO 337/2011</t>
  </si>
  <si>
    <t>REPOSICIÓN ALCANTARILLADO EN LA CALLE 1 ENTRE CARRERAS 12 Y 12 A Y CARRERA 11 A ENTRE CALLES 1 A LA 4 EN BARRIO HISPANIA EN EL MUNICIPIO DE RIOSUCIO CALDAS, CON EL FIN DE DAR CUMPLIMIENTO AL FALLO TUTELA RADICADA BAJO EL No. 2011-00024 PROFERIDA POR EL JUZGADO PENAL DEL CIRCUITO DE RIOSUCIO</t>
  </si>
  <si>
    <t>CONTRATO 338/2011</t>
  </si>
  <si>
    <t>CAMBIO DE TUBERIA POLIETILENO EN LA CONDUCCION SAN JUAN SECTOR LA QUEBRADA EN EL MUNICIPIO DE MARQUETALIA CALDAS</t>
  </si>
  <si>
    <t>CONTRATO 339/2011</t>
  </si>
  <si>
    <t>OBRAS CIVILES CONDUCCION ANTIGUA DE CAMPOALEGRE FINCA SINAI EN EL MUNICIPIO DE CHINCHINA</t>
  </si>
  <si>
    <t>CONTRATO 341/2011</t>
  </si>
  <si>
    <t>OBRA CIVIL CAMBIO DE TUBERIA DE ACUEDUCTO POR REPOSICION Y REALINEAMIENTO EN EL SECTOR EL PENSIL TANQUE DE ALMACENAMIENTO EN EL MUNICIPIO DE ANSERMA</t>
  </si>
  <si>
    <t>CONTRATO 342/2011</t>
  </si>
  <si>
    <t>OBRA CIVIL REPOSICION DEL ALCANTARILLADO BARRIO SAN LUIS EN EL MUNICIPIO DE MANZANARES</t>
  </si>
  <si>
    <t xml:space="preserve">AQUISICION DE TUBERIA Y ACCESORIOS PARA REPSOCION DE ACLANTARILALDO CALLE 13 BARIO LOS ALAMOS AGUADAS </t>
  </si>
  <si>
    <t>SUMINISTRO DE VALVULA PARAC ONTROL DE PRESIONES 4"</t>
  </si>
  <si>
    <t>CONTRATO 335/2011</t>
  </si>
  <si>
    <t xml:space="preserve">REPRACION Y MANTENIMIENTO DE BARCAZA PLANTA DE BOMBEO LA DORADA </t>
  </si>
  <si>
    <t xml:space="preserve">IRA 0873 OCC 8252 </t>
  </si>
  <si>
    <t xml:space="preserve">SUMINISTRO DE TUBERIA DE POLIETILENO Y SUS ACCESORIOS PARA CMABIO DE LA CONDUCCION SAN JUAN SECTOR QUEBRADA MARQUETALIA </t>
  </si>
  <si>
    <t xml:space="preserve">SUMINISTRO DE TUBERIA 12" Y ACCESORIOS ACOMETIDAS   ALCANTARILLADO BARRIO ALFONSO LOPEZ CALLE 40 Y 41  CARRERA 1 E </t>
  </si>
  <si>
    <t>IRA M 0847 OCC 8266</t>
  </si>
  <si>
    <t>CONTRATO 344/2011</t>
  </si>
  <si>
    <t>OBRA CIVIL MEJORAMIENTO DEL SERVICIO EN EL KM 41  SAN JUAN DE LAS AGUAS</t>
  </si>
  <si>
    <t>CONTRATO 346/2011</t>
  </si>
  <si>
    <t>OBRA CIVIL CONSTRUCCION BOX COULVERT SECTOR LOS BAÑOS VEREDA TABLA ROJA CAÑO 1 FINCA DE LA FAMILIA AGUAYO EN EL MUNICIPIO DE ANSERMA</t>
  </si>
  <si>
    <t>CONTRATO 349/2011</t>
  </si>
  <si>
    <t>INSTALACION DE TANQUE PRFV PARA ALMACENAR COAGULANTE LIQUIDO EN LA PLANTA DE TRATAMIENTO MUNICIPIO DE RISARALDA</t>
  </si>
  <si>
    <t>CONTRATO 350/2011</t>
  </si>
  <si>
    <t>OBRA CIVIL PROLONGACION DESCOLE DE ALCANTARILLADO SALIDA A RIOSUCIO EN EL MUNICIPIO DE SUPIA</t>
  </si>
  <si>
    <t>IRA M 0876 OCC 8268</t>
  </si>
  <si>
    <t xml:space="preserve">SUMINISTRO DE TUBERIA ACUEDUCTO PARA CAMBIO REALINEAMIENTO EN EL SECTOR EL PENSIL TANQUE DE ALMACENAMIENTO EN EL MUNICIPIO DE ANSERMA </t>
  </si>
  <si>
    <t xml:space="preserve">IRA RS240 OCC 8272 </t>
  </si>
  <si>
    <t xml:space="preserve">SUMINISTROS EMERGENCIA RISARALDA </t>
  </si>
  <si>
    <t>CONTRATO 352/2011</t>
  </si>
  <si>
    <t>REPOSICION DE TUBERIA DE ALCANTARILLADO EN EL DESCOLE CARRERA 11 SECTOR EL CONGO EN EL MUNICIPIO DE SUPIA CALDAS.</t>
  </si>
  <si>
    <t>CONTRATO 353/2011</t>
  </si>
  <si>
    <t>OBRA CIVIL PARA LA REPARACION DE LA TUBERIA DE INTERCEPTOR QUE CONDUCE LAS AGUAS RESIDUALES  A LA PLANTA DE AGUA RESIDUALES DEL MUNICIPIO DE VICTORIA LA CUAL SE VIO AFECTADA POR UN DESLIZAMIENTO QUE DESEMPALMO 60 M LINEALES.</t>
  </si>
  <si>
    <t xml:space="preserve">REALIZACION MEJORAMIENTOS EN LA PLANTA DE TRATAMIENTO DE MARMATO </t>
  </si>
  <si>
    <t xml:space="preserve">IRA 0894 OCC 8284 </t>
  </si>
  <si>
    <t>COMPRA DE TUBERIA EN ACERO  CONDUCCION FILADELFIA</t>
  </si>
  <si>
    <t>IRA M 0904 OCC 8275</t>
  </si>
  <si>
    <t xml:space="preserve">SUMINISTRO TUBERIA ALCANTARILLADO PARA LA REPOSICIO DESCOLE CARRERA 11 SECTOR EL CONGO SUPIA </t>
  </si>
  <si>
    <t>IRA M 0902 OCC 8267</t>
  </si>
  <si>
    <t xml:space="preserve">SUMINISTRO DE TUBERIA ALCANTARILLADO  DE 20" Y ACCESORIOS ACOMETIDAS MANZANARES </t>
  </si>
  <si>
    <t xml:space="preserve">IRA M 0901 OCC 8282 </t>
  </si>
  <si>
    <t xml:space="preserve">SUMINISTRO DE TUBERIA  Y ACCESORIOS PARA LA CONSTRUCCION ALCANTARILLADO CARRERA 3 CALLE 1 A MANZANARES </t>
  </si>
  <si>
    <t xml:space="preserve">IRA M 0900 OCC 8274 </t>
  </si>
  <si>
    <t xml:space="preserve">SUMINISTRO DE TUBERIA PARA LA REPOSICION DE LA RED DE ALCANTARILLADO EN LA CALLE 7 CARRERAS 5 Y 6 CHINCHINA </t>
  </si>
  <si>
    <t xml:space="preserve">IRA 0896 OCC 8281 </t>
  </si>
  <si>
    <t xml:space="preserve">TAPAS METACLICA ALCANTARILLADO CHINCHINA </t>
  </si>
  <si>
    <t xml:space="preserve">IRA M0895 OCC 8287 </t>
  </si>
  <si>
    <t xml:space="preserve">ADQUISICION DE TUBERIA PARA LA PROLONGACION DESCOLE ALCANTARILLAD SALIDA A RIOSUCIO MUNICIPIO SUPIA </t>
  </si>
  <si>
    <t>IRA M 0922 OCC 8292</t>
  </si>
  <si>
    <t xml:space="preserve">SUMINISTRO DE TUBERIA DE POLIETILENO Y ACCESOIROS PARA LA REPARACION CONDUCCION CAMPOALEGRE LAS CAROLAS EN EL SECTOR LA PAZ CHINCHINA </t>
  </si>
  <si>
    <t>IRA M 0919 OCC 8291</t>
  </si>
  <si>
    <t xml:space="preserve">SUMINISTRO DE MATERIALES ALCANTARILLADO  PARA BUCAMBA DORADA </t>
  </si>
  <si>
    <t>IRA 0798 OCC 8197</t>
  </si>
  <si>
    <t xml:space="preserve">COMPRA DE PREDIO LA CABAÑA Y LA FLORESTA MICROCUENCA RAPAITO EN EL MUNICIPIO DE SUPIA  HA COMPRADAS 6.34 </t>
  </si>
  <si>
    <t xml:space="preserve">CONTRATO INTEADMINISTRATIVO  NO. 003/2011 VITERBO </t>
  </si>
  <si>
    <t xml:space="preserve">REFORESTACION </t>
  </si>
  <si>
    <t>CONTRATO 035/2011</t>
  </si>
  <si>
    <t>SOPORTE Y MANTENIMIENTO EQUIPOS DE COMPUTO  DE EMPOCALDAS S.A. E.S.P.</t>
  </si>
  <si>
    <t>CONTRATO 072/2011</t>
  </si>
  <si>
    <t xml:space="preserve"> SOPORTE Y MANTENIMIENTO A LOS EQUIPOS DE COMPUTO Y A LA PLANTA TELEFONICA DE EMPOCALDAS S.A. E.S.P.</t>
  </si>
  <si>
    <t>CONTRATO 034/2011</t>
  </si>
  <si>
    <t xml:space="preserve">ADMINISTRACION DE LA PLATAFORMA DE IMPRESIÓN </t>
  </si>
  <si>
    <t>CONTRATO  74/2011</t>
  </si>
  <si>
    <t>ADMINISTRACION DE LA PLATAFORMA DE IMPRESIÓN EMPOCALDAS S.A E.S.P</t>
  </si>
  <si>
    <t>ORDEN DE COMPRA 8238 DEL 15 DE JULIO 2011</t>
  </si>
  <si>
    <t>CONTRATO 301 DE 2011</t>
  </si>
  <si>
    <t>ADQUISICION Y SUMINISTRO DE EQUIPOS DE COMPUTO Y LICENCIAS DE OFFICE PARA EMPOCALDAS S.A. E.S.P.</t>
  </si>
  <si>
    <t>CONTRATO 356/2011</t>
  </si>
  <si>
    <t>PUESTA EN MARCHA DE LOS BOMBEOS DE CAUYA Y SAN ISIDRO  EN EL MUNICIPIO DE ANSERMA CALDAS.</t>
  </si>
  <si>
    <t>CONTRATO 357/2011</t>
  </si>
  <si>
    <t>REPOSICIÓN  RED DE ALCANTARILLADO EN LA CALLE 7 ENTRE CARRERAS 5 Y 6 EN EL MUNICIPIO DE CHINCHINA.</t>
  </si>
  <si>
    <t>CONTRATO 359/2011</t>
  </si>
  <si>
    <t>CONSTRUCCION DE PAVIMENTO SOBRE LA RED DE ALCANTARILLADO EN LA CALLE 19 CON CARRERAS 5 Y 6 EN EL MUNICIPIO DE ANSERMA CALDAS</t>
  </si>
  <si>
    <t>CONTRATO 361/2011</t>
  </si>
  <si>
    <t>OBRA CIVIL REPOSICION DE LAS REDES DE ACUEDUCTO Y ALCANTARILLADO EN LA CARRERA 1 ENTRE CALLES 25 A 27 EN EL MUNICIPIO DE ANSERMA</t>
  </si>
  <si>
    <t>CONTRATO 362/2011</t>
  </si>
  <si>
    <t>OBRA CIVIL CONSTRUCCION DE ALCANTARILLADO EN LA CALLE 1 CARRERAS 2 Y 3 BARRIO MIRADOR EN EL MUNICIPIO DE MANZANARES</t>
  </si>
  <si>
    <t>CONTRATO NO. 363/2011</t>
  </si>
  <si>
    <t>REPOSICION DE ALCANTARILLADO EN LA CARRERA 2 BARRIO EL CARMEN EN EL MUNICIPIO DE SAN JOSE CALDAS</t>
  </si>
  <si>
    <t>CONTRATO 364/2011</t>
  </si>
  <si>
    <t>OBRA CIVIL REPOSICION DE TUBERÍA DE ALCANTARILLADO PARA EL SECTOR DESCULE EN BARRIO CEBALLOS EN EL MUNICIPIO DE CHINCHINA</t>
  </si>
  <si>
    <t>CONTRATO 365/2011</t>
  </si>
  <si>
    <t>CONSTRUCCIÓN DE DOS CÁMARAS EN CONCRETO PARA ESTACIONES REDUCTORAS DE PRESIÓN EN LA SECCIONAL DE VICTORIA CALDAS</t>
  </si>
  <si>
    <t>CONTRATO 366/2011</t>
  </si>
  <si>
    <t xml:space="preserve"> OBRA CIVIL CAMBIO DE RED DE CONDUCCION UVITO SECTOR VEREDA LA QUIEBRA EN EL MUNICIPIO DE SALAMINA CALDAS </t>
  </si>
  <si>
    <t>CONTRATO 367/2011</t>
  </si>
  <si>
    <t>CONSTRUCCION CAMARA DE ALIVIO EN LA PROPIEDAD DEL SEÑOR PABLO EMILIO CARDEÑO EN EL MUNICIPIO DE SALAMINA</t>
  </si>
  <si>
    <t>CONTRATO  368/2011</t>
  </si>
  <si>
    <t>OBRA CIVIL RECUPERACION VIADUCTO QUEBRADA SAN ANTONIO CONDUCCION QUEBRADA EL PALO EN EL MUNICIPIO DE MANZANARES</t>
  </si>
  <si>
    <t>CONTRATO 369/2011</t>
  </si>
  <si>
    <t>OBRA CIVIL DE CAMBIO DE RED DE CONDUCCION AGUA TRATADA SECTOR LAS PAZ ACUEDUCTO DE PALESTINA</t>
  </si>
  <si>
    <t>CONTRATO 370/2011</t>
  </si>
  <si>
    <t>REALIZACION DE ESTUDIO DE VULNERABILIDAD Y OBRAS DE REFORZAMIENTO ESTRUCTURAL EN EL EDIFICIO DE OPERACION DE LA PLANTA DE TRATAMIENTO DEL MUNICIPIO DE ANSERMA CALDAS.</t>
  </si>
  <si>
    <t>SUMINISTRO DE UPS APC SMART 3000 VA MONOFASICA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</si>
</sst>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#,##0.000"/>
    <numFmt numFmtId="183" formatCode="#,##0.0"/>
    <numFmt numFmtId="184" formatCode="[$€-2]\ #,##0.00_);[Red]\([$€-2]\ #,##0.00\)"/>
    <numFmt numFmtId="185" formatCode="[$-240A]dddd\,\ dd&quot; de &quot;mmmm&quot; de &quot;yyyy"/>
    <numFmt numFmtId="186" formatCode="[$-240A]hh:mm:ss\ AM/PM"/>
    <numFmt numFmtId="187" formatCode="_(&quot;$&quot;\ * #,##0.0_);_(&quot;$&quot;\ * \(#,##0.0\);_(&quot;$&quot;\ * &quot;-&quot;??_);_(@_)"/>
    <numFmt numFmtId="188" formatCode="_(&quot;$&quot;\ * #,##0_);_(&quot;$&quot;\ * \(#,##0\);_(&quot;$&quot;\ * &quot;-&quot;??_);_(@_)"/>
    <numFmt numFmtId="189" formatCode="0.0"/>
    <numFmt numFmtId="190" formatCode="_-* #,##0.00\ [$€-C0A]_-;\-* #,##0.00\ [$€-C0A]_-;_-* &quot;-&quot;??\ [$€-C0A]_-;_-@_-"/>
    <numFmt numFmtId="191" formatCode="#,##0;[Red]#,##0"/>
    <numFmt numFmtId="192" formatCode="#,##0.0;[Red]#,##0.0"/>
    <numFmt numFmtId="193" formatCode="#,##0.00;[Red]#,##0.00"/>
    <numFmt numFmtId="194" formatCode="_([$$-240A]\ * #,##0.00_);_([$$-240A]\ * \(#,##0.00\);_([$$-240A]\ * &quot;-&quot;??_);_(@_)"/>
    <numFmt numFmtId="195" formatCode="_([$$-240A]\ * #,##0.0_);_([$$-240A]\ * \(#,##0.0\);_([$$-240A]\ * &quot;-&quot;??_);_(@_)"/>
    <numFmt numFmtId="196" formatCode="_([$$-240A]\ * #,##0_);_([$$-240A]\ * \(#,##0\);_([$$-240A]\ * &quot;-&quot;??_);_(@_)"/>
    <numFmt numFmtId="197" formatCode="&quot;$&quot;\ #,##0.00"/>
    <numFmt numFmtId="198" formatCode="&quot;$&quot;\ #,##0.0"/>
    <numFmt numFmtId="199" formatCode="&quot;$&quot;\ #,##0"/>
    <numFmt numFmtId="200" formatCode="0.000"/>
    <numFmt numFmtId="201" formatCode="0.0000"/>
    <numFmt numFmtId="202" formatCode="&quot;$&quot;\ #,##0.000"/>
    <numFmt numFmtId="203" formatCode="&quot;$&quot;\ #,##0.0000"/>
    <numFmt numFmtId="204" formatCode="[$-409]dddd\,\ mmmm\ dd\,\ yyyy"/>
    <numFmt numFmtId="205" formatCode="[$-409]h:mm:ss\ AM/PM"/>
    <numFmt numFmtId="206" formatCode="&quot;$&quot;#,##0.00"/>
    <numFmt numFmtId="207" formatCode="00000"/>
    <numFmt numFmtId="208" formatCode="0.00;[Red]0.00"/>
    <numFmt numFmtId="209" formatCode="&quot;$&quot;#,##0.0"/>
    <numFmt numFmtId="210" formatCode="&quot;$&quot;#,##0"/>
    <numFmt numFmtId="211" formatCode="_(&quot;$&quot;* #,##0.0_);_(&quot;$&quot;* \(#,##0.0\);_(&quot;$&quot;* &quot;-&quot;??_);_(@_)"/>
    <numFmt numFmtId="212" formatCode="_(&quot;$&quot;* #,##0_);_(&quot;$&quot;* \(#,##0\);_(&quot;$&quot;* &quot;-&quot;??_);_(@_)"/>
    <numFmt numFmtId="213" formatCode="&quot;$&quot;#,##0.000"/>
    <numFmt numFmtId="214" formatCode="&quot;$&quot;#,##0.00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24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24"/>
      </top>
      <bottom style="thin"/>
    </border>
    <border>
      <left>
        <color indexed="63"/>
      </left>
      <right style="thin"/>
      <top>
        <color indexed="24"/>
      </top>
      <bottom>
        <color indexed="2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33" borderId="16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8" fillId="33" borderId="19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wrapText="1"/>
    </xf>
    <xf numFmtId="0" fontId="8" fillId="33" borderId="19" xfId="0" applyNumberFormat="1" applyFont="1" applyFill="1" applyBorder="1" applyAlignment="1">
      <alignment wrapText="1"/>
    </xf>
    <xf numFmtId="0" fontId="6" fillId="33" borderId="19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3" fontId="4" fillId="33" borderId="21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 wrapText="1"/>
    </xf>
    <xf numFmtId="0" fontId="4" fillId="33" borderId="17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wrapText="1"/>
    </xf>
    <xf numFmtId="0" fontId="5" fillId="0" borderId="2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33" borderId="22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/>
    </xf>
    <xf numFmtId="4" fontId="6" fillId="33" borderId="22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8" fillId="33" borderId="22" xfId="0" applyNumberFormat="1" applyFont="1" applyFill="1" applyBorder="1" applyAlignment="1">
      <alignment wrapText="1"/>
    </xf>
    <xf numFmtId="3" fontId="8" fillId="33" borderId="22" xfId="0" applyNumberFormat="1" applyFont="1" applyFill="1" applyBorder="1" applyAlignment="1">
      <alignment/>
    </xf>
    <xf numFmtId="0" fontId="8" fillId="33" borderId="22" xfId="0" applyNumberFormat="1" applyFont="1" applyFill="1" applyBorder="1" applyAlignment="1">
      <alignment horizontal="left" wrapText="1"/>
    </xf>
    <xf numFmtId="0" fontId="8" fillId="33" borderId="22" xfId="0" applyNumberFormat="1" applyFont="1" applyFill="1" applyBorder="1" applyAlignment="1">
      <alignment horizontal="left" vertical="top" wrapText="1"/>
    </xf>
    <xf numFmtId="0" fontId="6" fillId="33" borderId="22" xfId="0" applyNumberFormat="1" applyFont="1" applyFill="1" applyBorder="1" applyAlignment="1">
      <alignment vertical="top"/>
    </xf>
    <xf numFmtId="0" fontId="5" fillId="33" borderId="22" xfId="0" applyNumberFormat="1" applyFont="1" applyFill="1" applyBorder="1" applyAlignment="1">
      <alignment vertical="top"/>
    </xf>
    <xf numFmtId="0" fontId="10" fillId="0" borderId="22" xfId="0" applyFont="1" applyBorder="1" applyAlignment="1">
      <alignment vertical="top" wrapText="1"/>
    </xf>
    <xf numFmtId="0" fontId="5" fillId="33" borderId="22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/>
    </xf>
    <xf numFmtId="0" fontId="10" fillId="0" borderId="22" xfId="0" applyNumberFormat="1" applyFont="1" applyBorder="1" applyAlignment="1">
      <alignment horizontal="left" wrapText="1"/>
    </xf>
    <xf numFmtId="0" fontId="8" fillId="33" borderId="22" xfId="0" applyNumberFormat="1" applyFont="1" applyFill="1" applyBorder="1" applyAlignment="1">
      <alignment vertical="top" wrapText="1"/>
    </xf>
    <xf numFmtId="0" fontId="4" fillId="33" borderId="22" xfId="0" applyNumberFormat="1" applyFont="1" applyFill="1" applyBorder="1" applyAlignment="1">
      <alignment wrapText="1"/>
    </xf>
    <xf numFmtId="3" fontId="4" fillId="33" borderId="22" xfId="0" applyNumberFormat="1" applyFont="1" applyFill="1" applyBorder="1" applyAlignment="1">
      <alignment/>
    </xf>
    <xf numFmtId="0" fontId="10" fillId="0" borderId="22" xfId="0" applyNumberFormat="1" applyFont="1" applyBorder="1" applyAlignment="1">
      <alignment wrapText="1"/>
    </xf>
    <xf numFmtId="0" fontId="4" fillId="33" borderId="22" xfId="0" applyNumberFormat="1" applyFont="1" applyFill="1" applyBorder="1" applyAlignment="1">
      <alignment horizontal="left"/>
    </xf>
    <xf numFmtId="0" fontId="10" fillId="0" borderId="22" xfId="0" applyNumberFormat="1" applyFont="1" applyBorder="1" applyAlignment="1">
      <alignment vertical="top" wrapText="1"/>
    </xf>
    <xf numFmtId="3" fontId="50" fillId="0" borderId="22" xfId="0" applyNumberFormat="1" applyFont="1" applyBorder="1" applyAlignment="1">
      <alignment/>
    </xf>
    <xf numFmtId="3" fontId="8" fillId="33" borderId="22" xfId="0" applyNumberFormat="1" applyFont="1" applyFill="1" applyBorder="1" applyAlignment="1">
      <alignment horizontal="right"/>
    </xf>
    <xf numFmtId="0" fontId="4" fillId="33" borderId="22" xfId="0" applyNumberFormat="1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horizontal="right" vertical="center"/>
    </xf>
    <xf numFmtId="3" fontId="8" fillId="33" borderId="22" xfId="0" applyNumberFormat="1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6" fillId="33" borderId="22" xfId="0" applyNumberFormat="1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>
      <alignment horizontal="left" vertical="center"/>
    </xf>
    <xf numFmtId="0" fontId="8" fillId="33" borderId="17" xfId="0" applyNumberFormat="1" applyFont="1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/>
    </xf>
    <xf numFmtId="0" fontId="8" fillId="33" borderId="19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/>
    </xf>
    <xf numFmtId="206" fontId="51" fillId="0" borderId="0" xfId="0" applyNumberFormat="1" applyFont="1" applyAlignment="1">
      <alignment/>
    </xf>
    <xf numFmtId="206" fontId="9" fillId="0" borderId="0" xfId="0" applyNumberFormat="1" applyFont="1" applyAlignment="1">
      <alignment/>
    </xf>
    <xf numFmtId="0" fontId="8" fillId="33" borderId="22" xfId="0" applyNumberFormat="1" applyFont="1" applyFill="1" applyBorder="1" applyAlignment="1">
      <alignment vertical="center" wrapText="1"/>
    </xf>
    <xf numFmtId="0" fontId="6" fillId="33" borderId="19" xfId="0" applyNumberFormat="1" applyFont="1" applyFill="1" applyBorder="1" applyAlignment="1">
      <alignment horizontal="left" vertical="center"/>
    </xf>
    <xf numFmtId="0" fontId="4" fillId="33" borderId="22" xfId="0" applyNumberFormat="1" applyFont="1" applyFill="1" applyBorder="1" applyAlignment="1">
      <alignment horizontal="left" vertical="center" wrapText="1"/>
    </xf>
    <xf numFmtId="0" fontId="10" fillId="33" borderId="22" xfId="0" applyNumberFormat="1" applyFont="1" applyFill="1" applyBorder="1" applyAlignment="1">
      <alignment horizontal="left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vertical="center" wrapText="1"/>
    </xf>
    <xf numFmtId="3" fontId="8" fillId="33" borderId="19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right" vertical="center"/>
    </xf>
    <xf numFmtId="3" fontId="8" fillId="33" borderId="19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wrapText="1"/>
    </xf>
    <xf numFmtId="210" fontId="0" fillId="0" borderId="0" xfId="0" applyNumberFormat="1" applyFont="1" applyAlignment="1">
      <alignment horizontal="center" vertical="center"/>
    </xf>
    <xf numFmtId="210" fontId="0" fillId="0" borderId="22" xfId="0" applyNumberFormat="1" applyFont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left" vertical="center"/>
    </xf>
    <xf numFmtId="0" fontId="5" fillId="33" borderId="22" xfId="0" applyNumberFormat="1" applyFont="1" applyFill="1" applyBorder="1" applyAlignment="1">
      <alignment horizontal="left" vertical="center"/>
    </xf>
    <xf numFmtId="183" fontId="8" fillId="33" borderId="22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left"/>
    </xf>
    <xf numFmtId="0" fontId="8" fillId="33" borderId="22" xfId="0" applyNumberFormat="1" applyFont="1" applyFill="1" applyBorder="1" applyAlignment="1">
      <alignment vertical="center"/>
    </xf>
    <xf numFmtId="0" fontId="8" fillId="33" borderId="17" xfId="0" applyNumberFormat="1" applyFont="1" applyFill="1" applyBorder="1" applyAlignment="1">
      <alignment horizontal="left" vertical="center" wrapText="1"/>
    </xf>
    <xf numFmtId="3" fontId="8" fillId="33" borderId="17" xfId="0" applyNumberFormat="1" applyFont="1" applyFill="1" applyBorder="1" applyAlignment="1">
      <alignment horizontal="right" vertical="center"/>
    </xf>
    <xf numFmtId="3" fontId="8" fillId="33" borderId="17" xfId="0" applyNumberFormat="1" applyFont="1" applyFill="1" applyBorder="1" applyAlignment="1">
      <alignment vertical="center"/>
    </xf>
    <xf numFmtId="3" fontId="50" fillId="0" borderId="22" xfId="0" applyNumberFormat="1" applyFont="1" applyBorder="1" applyAlignment="1">
      <alignment vertical="center"/>
    </xf>
    <xf numFmtId="0" fontId="8" fillId="33" borderId="22" xfId="0" applyNumberFormat="1" applyFont="1" applyFill="1" applyBorder="1" applyAlignment="1">
      <alignment horizontal="left" vertical="center"/>
    </xf>
    <xf numFmtId="210" fontId="8" fillId="33" borderId="22" xfId="0" applyNumberFormat="1" applyFont="1" applyFill="1" applyBorder="1" applyAlignment="1">
      <alignment horizontal="center" vertical="center"/>
    </xf>
    <xf numFmtId="3" fontId="50" fillId="0" borderId="22" xfId="0" applyNumberFormat="1" applyFont="1" applyBorder="1" applyAlignment="1">
      <alignment horizontal="right" vertical="center"/>
    </xf>
    <xf numFmtId="0" fontId="8" fillId="33" borderId="19" xfId="0" applyNumberFormat="1" applyFont="1" applyFill="1" applyBorder="1" applyAlignment="1">
      <alignment horizontal="left" vertical="center"/>
    </xf>
    <xf numFmtId="210" fontId="10" fillId="0" borderId="22" xfId="0" applyNumberFormat="1" applyFont="1" applyBorder="1" applyAlignment="1">
      <alignment/>
    </xf>
    <xf numFmtId="210" fontId="0" fillId="0" borderId="0" xfId="0" applyNumberFormat="1" applyFont="1" applyAlignment="1">
      <alignment/>
    </xf>
    <xf numFmtId="0" fontId="6" fillId="33" borderId="16" xfId="0" applyNumberFormat="1" applyFont="1" applyFill="1" applyBorder="1" applyAlignment="1">
      <alignment horizontal="left" vertical="center"/>
    </xf>
    <xf numFmtId="0" fontId="8" fillId="33" borderId="16" xfId="0" applyNumberFormat="1" applyFont="1" applyFill="1" applyBorder="1" applyAlignment="1">
      <alignment horizontal="left" wrapText="1"/>
    </xf>
    <xf numFmtId="210" fontId="0" fillId="0" borderId="0" xfId="0" applyNumberFormat="1" applyFont="1" applyAlignment="1">
      <alignment horizontal="right" vertical="center"/>
    </xf>
    <xf numFmtId="210" fontId="0" fillId="0" borderId="22" xfId="0" applyNumberFormat="1" applyFont="1" applyBorder="1" applyAlignment="1">
      <alignment horizontal="right" vertical="center"/>
    </xf>
    <xf numFmtId="3" fontId="8" fillId="33" borderId="16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 vertical="top"/>
    </xf>
    <xf numFmtId="212" fontId="8" fillId="33" borderId="22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left" wrapText="1"/>
    </xf>
    <xf numFmtId="210" fontId="0" fillId="0" borderId="19" xfId="0" applyNumberFormat="1" applyFont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6" fillId="0" borderId="22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wrapText="1"/>
    </xf>
    <xf numFmtId="210" fontId="0" fillId="0" borderId="22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wrapText="1"/>
    </xf>
    <xf numFmtId="3" fontId="8" fillId="0" borderId="2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52" fillId="33" borderId="22" xfId="0" applyNumberFormat="1" applyFont="1" applyFill="1" applyBorder="1" applyAlignment="1">
      <alignment horizontal="left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left" vertical="top"/>
    </xf>
    <xf numFmtId="0" fontId="8" fillId="33" borderId="17" xfId="0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/>
    </xf>
    <xf numFmtId="0" fontId="8" fillId="0" borderId="22" xfId="0" applyNumberFormat="1" applyFont="1" applyFill="1" applyBorder="1" applyAlignment="1">
      <alignment horizontal="left" vertical="center"/>
    </xf>
    <xf numFmtId="0" fontId="0" fillId="0" borderId="22" xfId="0" applyNumberFormat="1" applyFont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8" fillId="33" borderId="17" xfId="0" applyNumberFormat="1" applyFont="1" applyFill="1" applyBorder="1" applyAlignment="1">
      <alignment wrapText="1"/>
    </xf>
    <xf numFmtId="3" fontId="8" fillId="33" borderId="19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0" fillId="0" borderId="22" xfId="0" applyNumberFormat="1" applyFont="1" applyBorder="1" applyAlignment="1">
      <alignment wrapText="1"/>
    </xf>
    <xf numFmtId="3" fontId="0" fillId="0" borderId="22" xfId="0" applyNumberFormat="1" applyFont="1" applyBorder="1" applyAlignment="1">
      <alignment/>
    </xf>
    <xf numFmtId="0" fontId="6" fillId="33" borderId="22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vertical="center"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87" zoomScaleNormal="87" zoomScalePageLayoutView="0" workbookViewId="0" topLeftCell="A6">
      <selection activeCell="C30" sqref="C30"/>
    </sheetView>
  </sheetViews>
  <sheetFormatPr defaultColWidth="9.6640625" defaultRowHeight="15"/>
  <cols>
    <col min="1" max="1" width="14.6640625" style="8" customWidth="1"/>
    <col min="2" max="2" width="13.6640625" style="8" customWidth="1"/>
    <col min="3" max="3" width="20.4453125" style="8" customWidth="1"/>
    <col min="4" max="4" width="16.6640625" style="8" hidden="1" customWidth="1"/>
    <col min="5" max="5" width="17.6640625" style="8" customWidth="1"/>
    <col min="6" max="7" width="18.6640625" style="8" customWidth="1"/>
    <col min="8" max="255" width="9.6640625" style="8" customWidth="1"/>
    <col min="256" max="16384" width="9.6640625" style="1" customWidth="1"/>
  </cols>
  <sheetData>
    <row r="1" spans="1:6" ht="15.75">
      <c r="A1" s="2" t="s">
        <v>89</v>
      </c>
      <c r="B1" s="3"/>
      <c r="C1" s="3"/>
      <c r="D1" s="3"/>
      <c r="E1" s="15"/>
      <c r="F1" s="16"/>
    </row>
    <row r="2" spans="1:6" ht="16.5" thickBot="1">
      <c r="A2" s="5" t="s">
        <v>24</v>
      </c>
      <c r="B2" s="7"/>
      <c r="C2" s="7"/>
      <c r="D2" s="7"/>
      <c r="F2" s="16"/>
    </row>
    <row r="3" spans="1:7" ht="27" thickBot="1">
      <c r="A3" s="17" t="s">
        <v>0</v>
      </c>
      <c r="B3" s="17" t="s">
        <v>27</v>
      </c>
      <c r="C3" s="17" t="s">
        <v>28</v>
      </c>
      <c r="D3" s="18" t="s">
        <v>30</v>
      </c>
      <c r="E3" s="19" t="s">
        <v>2</v>
      </c>
      <c r="F3" s="16"/>
      <c r="G3" s="95"/>
    </row>
    <row r="4" spans="1:7" ht="16.5" thickBot="1">
      <c r="A4" s="20"/>
      <c r="B4" s="20"/>
      <c r="C4" s="20"/>
      <c r="D4" s="20"/>
      <c r="E4" s="21"/>
      <c r="F4" s="16"/>
      <c r="G4" s="96"/>
    </row>
    <row r="5" spans="1:7" ht="15.75">
      <c r="A5" s="9"/>
      <c r="B5" s="22"/>
      <c r="C5" s="22"/>
      <c r="D5" s="22"/>
      <c r="E5" s="21"/>
      <c r="F5" s="16"/>
      <c r="G5" s="96"/>
    </row>
    <row r="6" spans="1:7" ht="15.75">
      <c r="A6" s="10" t="s">
        <v>1</v>
      </c>
      <c r="B6" s="11">
        <f>SUM('AÑO 2011 OBRAS  '!D24)</f>
        <v>97925114.5</v>
      </c>
      <c r="C6" s="11">
        <f>SUM('AÑO 2011 OBRAS  '!E24)</f>
        <v>15962123.5</v>
      </c>
      <c r="D6" s="11"/>
      <c r="E6" s="13">
        <f aca="true" t="shared" si="0" ref="E6:E27">SUM(B6:C6)</f>
        <v>113887238</v>
      </c>
      <c r="F6" s="16"/>
      <c r="G6" s="96"/>
    </row>
    <row r="7" spans="1:7" ht="15.75">
      <c r="A7" s="10" t="s">
        <v>3</v>
      </c>
      <c r="B7" s="11">
        <f>SUM('AÑO 2011 OBRAS  '!D57)</f>
        <v>239646511.6</v>
      </c>
      <c r="C7" s="11">
        <f>'AÑO 2011 OBRAS  '!E57</f>
        <v>312791885.4</v>
      </c>
      <c r="D7" s="11"/>
      <c r="E7" s="13">
        <f t="shared" si="0"/>
        <v>552438397</v>
      </c>
      <c r="F7" s="16"/>
      <c r="G7" s="96"/>
    </row>
    <row r="8" spans="1:7" ht="15.75">
      <c r="A8" s="10" t="s">
        <v>4</v>
      </c>
      <c r="B8" s="11">
        <f>'AÑO 2011 OBRAS  '!D67</f>
        <v>11344024</v>
      </c>
      <c r="C8" s="53">
        <f>'AÑO 2011 OBRAS  '!E67</f>
        <v>19951850</v>
      </c>
      <c r="D8" s="23"/>
      <c r="E8" s="13">
        <f t="shared" si="0"/>
        <v>31295874</v>
      </c>
      <c r="F8" s="16"/>
      <c r="G8" s="96"/>
    </row>
    <row r="9" spans="1:7" ht="15.75">
      <c r="A9" s="10" t="s">
        <v>5</v>
      </c>
      <c r="B9" s="11">
        <f>SUM('AÑO 2011 OBRAS  '!D111)</f>
        <v>738714133.6666666</v>
      </c>
      <c r="C9" s="11">
        <f>SUM('AÑO 2011 OBRAS  '!E111)</f>
        <v>468048031</v>
      </c>
      <c r="D9" s="11"/>
      <c r="E9" s="13">
        <f t="shared" si="0"/>
        <v>1206762164.6666665</v>
      </c>
      <c r="F9" s="16"/>
      <c r="G9" s="96"/>
    </row>
    <row r="10" spans="1:6" ht="15.75">
      <c r="A10" s="10" t="s">
        <v>7</v>
      </c>
      <c r="B10" s="11">
        <f>SUM('AÑO 2011 OBRAS  '!D126)</f>
        <v>12668915</v>
      </c>
      <c r="C10" s="24">
        <f>SUM('AÑO 2011 OBRAS  '!E126)</f>
        <v>96316311.9</v>
      </c>
      <c r="D10" s="24"/>
      <c r="E10" s="13">
        <f t="shared" si="0"/>
        <v>108985226.9</v>
      </c>
      <c r="F10" s="16"/>
    </row>
    <row r="11" spans="1:7" ht="15.75">
      <c r="A11" s="10" t="s">
        <v>9</v>
      </c>
      <c r="B11" s="11">
        <f>'AÑO 2011 OBRAS  '!D176</f>
        <v>1382903172.4966667</v>
      </c>
      <c r="C11" s="24">
        <f>'AÑO 2011 OBRAS  '!E176</f>
        <v>539764764.3900001</v>
      </c>
      <c r="D11" s="24"/>
      <c r="E11" s="13">
        <f t="shared" si="0"/>
        <v>1922667936.8866668</v>
      </c>
      <c r="F11" s="16"/>
      <c r="G11" s="96"/>
    </row>
    <row r="12" spans="1:6" ht="15.75">
      <c r="A12" s="10" t="s">
        <v>10</v>
      </c>
      <c r="B12" s="11">
        <f>'AÑO 2011 OBRAS  '!D192</f>
        <v>32104779</v>
      </c>
      <c r="C12" s="24">
        <f>'AÑO 2011 OBRAS  '!E192</f>
        <v>119450015</v>
      </c>
      <c r="D12" s="24"/>
      <c r="E12" s="13">
        <f t="shared" si="0"/>
        <v>151554794</v>
      </c>
      <c r="F12" s="16"/>
    </row>
    <row r="13" spans="1:6" ht="15.75">
      <c r="A13" s="10" t="s">
        <v>11</v>
      </c>
      <c r="B13" s="11">
        <f>'AÑO 2011 OBRAS  '!D208</f>
        <v>32585306</v>
      </c>
      <c r="C13" s="24">
        <f>'AÑO 2011 OBRAS  '!E208</f>
        <v>0</v>
      </c>
      <c r="D13" s="24"/>
      <c r="E13" s="13">
        <f t="shared" si="0"/>
        <v>32585306</v>
      </c>
      <c r="F13" s="16"/>
    </row>
    <row r="14" spans="1:6" ht="15.75">
      <c r="A14" s="10" t="s">
        <v>12</v>
      </c>
      <c r="B14" s="11">
        <f>'AÑO 2011 OBRAS  '!D219</f>
        <v>13064048</v>
      </c>
      <c r="C14" s="24">
        <f>'AÑO 2011 OBRAS  '!E219</f>
        <v>0</v>
      </c>
      <c r="D14" s="24"/>
      <c r="E14" s="13">
        <f t="shared" si="0"/>
        <v>13064048</v>
      </c>
      <c r="F14" s="16"/>
    </row>
    <row r="15" spans="1:6" ht="15.75">
      <c r="A15" s="25" t="s">
        <v>13</v>
      </c>
      <c r="B15" s="11">
        <f>'AÑO 2011 OBRAS  '!D242</f>
        <v>41619605.66666667</v>
      </c>
      <c r="C15" s="24">
        <f>'AÑO 2011 OBRAS  '!E242</f>
        <v>61653870</v>
      </c>
      <c r="D15" s="24"/>
      <c r="E15" s="13">
        <f t="shared" si="0"/>
        <v>103273475.66666667</v>
      </c>
      <c r="F15" s="16"/>
    </row>
    <row r="16" spans="1:7" ht="15.75">
      <c r="A16" s="10" t="s">
        <v>14</v>
      </c>
      <c r="B16" s="11">
        <f>'AÑO 2011 OBRAS  '!D260</f>
        <v>54944642</v>
      </c>
      <c r="C16" s="24">
        <f>'AÑO 2011 OBRAS  '!E260</f>
        <v>2700896</v>
      </c>
      <c r="D16" s="24"/>
      <c r="E16" s="13">
        <f t="shared" si="0"/>
        <v>57645538</v>
      </c>
      <c r="F16" s="16"/>
      <c r="G16" s="8" t="s">
        <v>6</v>
      </c>
    </row>
    <row r="17" spans="1:6" ht="15.75">
      <c r="A17" s="10" t="s">
        <v>16</v>
      </c>
      <c r="B17" s="11">
        <f>'AÑO 2011 OBRAS  '!D282</f>
        <v>57903206</v>
      </c>
      <c r="C17" s="24">
        <f>'AÑO 2011 OBRAS  '!E282</f>
        <v>136465708.9</v>
      </c>
      <c r="D17" s="24"/>
      <c r="E17" s="13">
        <f t="shared" si="0"/>
        <v>194368914.9</v>
      </c>
      <c r="F17" s="16"/>
    </row>
    <row r="18" spans="1:6" ht="15.75">
      <c r="A18" s="10" t="s">
        <v>17</v>
      </c>
      <c r="B18" s="11">
        <f>'AÑO 2011 OBRAS  '!D294</f>
        <v>157496269</v>
      </c>
      <c r="C18" s="11">
        <f>'AÑO 2011 OBRAS  '!E294</f>
        <v>50870082</v>
      </c>
      <c r="D18" s="11"/>
      <c r="E18" s="13">
        <f t="shared" si="0"/>
        <v>208366351</v>
      </c>
      <c r="F18" s="16"/>
    </row>
    <row r="19" spans="1:6" ht="15.75">
      <c r="A19" s="10" t="s">
        <v>18</v>
      </c>
      <c r="B19" s="11">
        <f>'AÑO 2011 OBRAS  '!D311</f>
        <v>63280349</v>
      </c>
      <c r="C19" s="24">
        <f>'AÑO 2011 OBRAS  '!E311</f>
        <v>31680413</v>
      </c>
      <c r="D19" s="24"/>
      <c r="E19" s="13">
        <f t="shared" si="0"/>
        <v>94960762</v>
      </c>
      <c r="F19" s="16"/>
    </row>
    <row r="20" spans="1:6" ht="15.75">
      <c r="A20" s="10" t="s">
        <v>19</v>
      </c>
      <c r="B20" s="11">
        <f>'AÑO 2011 OBRAS  '!D332</f>
        <v>88989189</v>
      </c>
      <c r="C20" s="11">
        <f>'AÑO 2011 OBRAS  '!E332</f>
        <v>18207072</v>
      </c>
      <c r="D20" s="11"/>
      <c r="E20" s="13">
        <f t="shared" si="0"/>
        <v>107196261</v>
      </c>
      <c r="F20" s="16"/>
    </row>
    <row r="21" spans="1:6" ht="15.75">
      <c r="A21" s="10" t="s">
        <v>20</v>
      </c>
      <c r="B21" s="11">
        <f>'AÑO 2011 OBRAS  '!D355</f>
        <v>139230915.5</v>
      </c>
      <c r="C21" s="24">
        <f>'AÑO 2011 OBRAS  '!E355</f>
        <v>120061110.5</v>
      </c>
      <c r="D21" s="24"/>
      <c r="E21" s="13">
        <f t="shared" si="0"/>
        <v>259292026</v>
      </c>
      <c r="F21" s="16"/>
    </row>
    <row r="22" spans="1:6" ht="15.75">
      <c r="A22" s="10" t="s">
        <v>21</v>
      </c>
      <c r="B22" s="11">
        <f>'AÑO 2011 OBRAS  '!D367</f>
        <v>63043709</v>
      </c>
      <c r="C22" s="11">
        <f>'AÑO 2011 OBRAS  '!E367</f>
        <v>4440101</v>
      </c>
      <c r="D22" s="11"/>
      <c r="E22" s="13">
        <f t="shared" si="0"/>
        <v>67483810</v>
      </c>
      <c r="F22" s="16"/>
    </row>
    <row r="23" spans="1:6" ht="15.75">
      <c r="A23" s="10" t="s">
        <v>22</v>
      </c>
      <c r="B23" s="11">
        <f>'AÑO 2011 OBRAS  '!D382</f>
        <v>67339178</v>
      </c>
      <c r="C23" s="11">
        <f>'AÑO 2011 OBRAS  '!E382</f>
        <v>0</v>
      </c>
      <c r="D23" s="11"/>
      <c r="E23" s="13">
        <f t="shared" si="0"/>
        <v>67339178</v>
      </c>
      <c r="F23" s="16"/>
    </row>
    <row r="24" spans="1:6" ht="15.75">
      <c r="A24" s="10" t="s">
        <v>23</v>
      </c>
      <c r="B24" s="11">
        <f>'AÑO 2011 OBRAS  '!D405</f>
        <v>123022178.5</v>
      </c>
      <c r="C24" s="24">
        <f>'AÑO 2011 OBRAS  '!E405</f>
        <v>72340980.5</v>
      </c>
      <c r="D24" s="24"/>
      <c r="E24" s="13">
        <f t="shared" si="0"/>
        <v>195363159</v>
      </c>
      <c r="F24" s="16"/>
    </row>
    <row r="25" spans="1:6" ht="15.75">
      <c r="A25" s="10" t="s">
        <v>15</v>
      </c>
      <c r="B25" s="11">
        <f>'AÑO 2011 OBRAS  '!D415</f>
        <v>12652115</v>
      </c>
      <c r="C25" s="11">
        <f>'AÑO 2011 OBRAS  '!E415</f>
        <v>0</v>
      </c>
      <c r="D25" s="11"/>
      <c r="E25" s="13">
        <f t="shared" si="0"/>
        <v>12652115</v>
      </c>
      <c r="F25" s="16"/>
    </row>
    <row r="26" spans="1:6" ht="16.5" thickBot="1">
      <c r="A26" s="10" t="s">
        <v>29</v>
      </c>
      <c r="B26" s="11">
        <f>'AÑO 2011 OBRAS  '!D430</f>
        <v>18637698</v>
      </c>
      <c r="C26" s="11">
        <f>'AÑO 2011 OBRAS  '!E430</f>
        <v>0</v>
      </c>
      <c r="D26" s="11"/>
      <c r="E26" s="13">
        <f t="shared" si="0"/>
        <v>18637698</v>
      </c>
      <c r="F26" s="16"/>
    </row>
    <row r="27" spans="1:6" ht="16.5" thickBot="1">
      <c r="A27" s="10" t="s">
        <v>34</v>
      </c>
      <c r="B27" s="11">
        <f>'AÑO 2011 OBRAS  '!D449</f>
        <v>258828778</v>
      </c>
      <c r="C27" s="11" t="s">
        <v>6</v>
      </c>
      <c r="D27" s="11"/>
      <c r="E27" s="13">
        <f t="shared" si="0"/>
        <v>258828778</v>
      </c>
      <c r="F27" s="16"/>
    </row>
    <row r="28" spans="1:6" ht="16.5" thickBot="1">
      <c r="A28" s="10"/>
      <c r="B28" s="11"/>
      <c r="C28" s="11"/>
      <c r="D28" s="11"/>
      <c r="E28" s="13"/>
      <c r="F28" s="16"/>
    </row>
    <row r="29" spans="1:6" ht="15.75">
      <c r="A29" s="10" t="s">
        <v>2</v>
      </c>
      <c r="B29" s="12">
        <f>SUM(B6:B28)</f>
        <v>3707943836.93</v>
      </c>
      <c r="C29" s="12">
        <f>SUM(C6:C28)</f>
        <v>2070705215.0900002</v>
      </c>
      <c r="D29" s="12"/>
      <c r="E29" s="12">
        <f>SUM(E6:E28)</f>
        <v>5778649052.0199995</v>
      </c>
      <c r="F29" s="16"/>
    </row>
    <row r="30" spans="1:5" ht="15.75">
      <c r="A30" s="26"/>
      <c r="B30" s="27"/>
      <c r="C30" s="27"/>
      <c r="D30" s="27"/>
      <c r="E30" s="27"/>
    </row>
    <row r="31" ht="15.75">
      <c r="C31" s="149" t="s">
        <v>6</v>
      </c>
    </row>
    <row r="32" ht="15.75">
      <c r="C32" s="149" t="s">
        <v>6</v>
      </c>
    </row>
  </sheetData>
  <sheetProtection/>
  <printOptions horizontalCentered="1" verticalCentered="1"/>
  <pageMargins left="1.18110236220472" right="0.78740157480315" top="0.826771653543307" bottom="1.4173228346456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9"/>
  <sheetViews>
    <sheetView tabSelected="1" zoomScale="87" zoomScaleNormal="87" zoomScalePageLayoutView="0" workbookViewId="0" topLeftCell="A1">
      <pane ySplit="1" topLeftCell="A183" activePane="bottomLeft" state="frozen"/>
      <selection pane="topLeft" activeCell="B1" sqref="B1"/>
      <selection pane="bottomLeft" activeCell="C187" sqref="C187"/>
    </sheetView>
  </sheetViews>
  <sheetFormatPr defaultColWidth="9.6640625" defaultRowHeight="15"/>
  <cols>
    <col min="1" max="1" width="26.5546875" style="1" customWidth="1"/>
    <col min="2" max="2" width="43.99609375" style="1" customWidth="1"/>
    <col min="3" max="3" width="13.6640625" style="1" customWidth="1"/>
    <col min="4" max="4" width="15.4453125" style="1" customWidth="1"/>
    <col min="5" max="5" width="15.99609375" style="1" customWidth="1"/>
    <col min="6" max="6" width="9.6640625" style="1" customWidth="1"/>
    <col min="7" max="7" width="18.3359375" style="1" bestFit="1" customWidth="1"/>
    <col min="8" max="16384" width="9.6640625" style="1" customWidth="1"/>
  </cols>
  <sheetData>
    <row r="1" spans="1:5" ht="15">
      <c r="A1" s="14"/>
      <c r="B1" s="28" t="s">
        <v>89</v>
      </c>
      <c r="C1" s="4"/>
      <c r="D1" s="4"/>
      <c r="E1" s="45"/>
    </row>
    <row r="2" spans="1:5" ht="15">
      <c r="A2" s="6"/>
      <c r="B2" s="29" t="s">
        <v>24</v>
      </c>
      <c r="C2" s="7"/>
      <c r="D2" s="7"/>
      <c r="E2" s="52"/>
    </row>
    <row r="3" spans="1:5" ht="15">
      <c r="A3" s="54" t="s">
        <v>0</v>
      </c>
      <c r="B3" s="54" t="s">
        <v>25</v>
      </c>
      <c r="C3" s="54" t="s">
        <v>26</v>
      </c>
      <c r="D3" s="54" t="s">
        <v>31</v>
      </c>
      <c r="E3" s="54" t="s">
        <v>32</v>
      </c>
    </row>
    <row r="4" spans="1:5" ht="15">
      <c r="A4" s="55"/>
      <c r="B4" s="55"/>
      <c r="C4" s="55" t="s">
        <v>6</v>
      </c>
      <c r="D4" s="55" t="s">
        <v>6</v>
      </c>
      <c r="E4" s="55"/>
    </row>
    <row r="5" spans="1:5" ht="15">
      <c r="A5" s="59" t="s">
        <v>1</v>
      </c>
      <c r="B5" s="57"/>
      <c r="C5" s="58"/>
      <c r="D5" s="58"/>
      <c r="E5" s="58"/>
    </row>
    <row r="6" spans="1:5" ht="15" customHeight="1">
      <c r="A6" s="59" t="s">
        <v>6</v>
      </c>
      <c r="B6" s="60"/>
      <c r="C6" s="61"/>
      <c r="D6" s="61"/>
      <c r="E6" s="61"/>
    </row>
    <row r="7" spans="1:5" ht="51">
      <c r="A7" s="87" t="s">
        <v>39</v>
      </c>
      <c r="B7" s="60" t="s">
        <v>38</v>
      </c>
      <c r="C7" s="82">
        <f>3600000/4</f>
        <v>900000</v>
      </c>
      <c r="D7" s="82">
        <f>C7</f>
        <v>900000</v>
      </c>
      <c r="E7" s="61"/>
    </row>
    <row r="8" spans="1:5" ht="99" customHeight="1">
      <c r="A8" s="87" t="s">
        <v>52</v>
      </c>
      <c r="B8" s="83" t="s">
        <v>51</v>
      </c>
      <c r="C8" s="82">
        <v>29030515</v>
      </c>
      <c r="D8" s="82">
        <f>C8/2</f>
        <v>14515257.5</v>
      </c>
      <c r="E8" s="82">
        <f>C8/2</f>
        <v>14515257.5</v>
      </c>
    </row>
    <row r="9" spans="1:5" ht="39" customHeight="1">
      <c r="A9" s="87" t="s">
        <v>272</v>
      </c>
      <c r="B9" s="62" t="s">
        <v>274</v>
      </c>
      <c r="C9" s="82">
        <v>3562460</v>
      </c>
      <c r="D9" s="82">
        <f aca="true" t="shared" si="0" ref="D9:D15">C9</f>
        <v>3562460</v>
      </c>
      <c r="E9" s="82"/>
    </row>
    <row r="10" spans="1:5" ht="51">
      <c r="A10" s="87" t="s">
        <v>272</v>
      </c>
      <c r="B10" s="62" t="s">
        <v>275</v>
      </c>
      <c r="C10" s="82">
        <v>13146392</v>
      </c>
      <c r="D10" s="82">
        <f t="shared" si="0"/>
        <v>13146392</v>
      </c>
      <c r="E10" s="82"/>
    </row>
    <row r="11" spans="1:5" ht="51">
      <c r="A11" s="87" t="s">
        <v>279</v>
      </c>
      <c r="B11" s="62" t="s">
        <v>280</v>
      </c>
      <c r="C11" s="82">
        <v>18429396</v>
      </c>
      <c r="D11" s="82">
        <f t="shared" si="0"/>
        <v>18429396</v>
      </c>
      <c r="E11" s="82"/>
    </row>
    <row r="12" spans="1:5" ht="51">
      <c r="A12" s="87" t="s">
        <v>279</v>
      </c>
      <c r="B12" s="62" t="s">
        <v>282</v>
      </c>
      <c r="C12" s="82">
        <v>4905270</v>
      </c>
      <c r="D12" s="82">
        <f t="shared" si="0"/>
        <v>4905270</v>
      </c>
      <c r="E12" s="82"/>
    </row>
    <row r="13" spans="1:5" ht="25.5">
      <c r="A13" s="87" t="s">
        <v>200</v>
      </c>
      <c r="B13" s="63" t="s">
        <v>201</v>
      </c>
      <c r="C13" s="61">
        <v>18135202</v>
      </c>
      <c r="D13" s="61">
        <f t="shared" si="0"/>
        <v>18135202</v>
      </c>
      <c r="E13" s="61"/>
    </row>
    <row r="14" spans="1:5" ht="63.75">
      <c r="A14" s="127" t="s">
        <v>327</v>
      </c>
      <c r="B14" s="128" t="s">
        <v>328</v>
      </c>
      <c r="C14" s="129">
        <f>52402500/25</f>
        <v>2096100</v>
      </c>
      <c r="D14" s="129">
        <f t="shared" si="0"/>
        <v>2096100</v>
      </c>
      <c r="E14" s="61"/>
    </row>
    <row r="15" spans="1:5" ht="63.75">
      <c r="A15" s="87" t="s">
        <v>327</v>
      </c>
      <c r="B15" s="62" t="s">
        <v>329</v>
      </c>
      <c r="C15" s="130">
        <f>52402500/25</f>
        <v>2096100</v>
      </c>
      <c r="D15" s="130">
        <f t="shared" si="0"/>
        <v>2096100</v>
      </c>
      <c r="E15" s="43"/>
    </row>
    <row r="16" spans="1:5" ht="38.25">
      <c r="A16" s="87" t="s">
        <v>90</v>
      </c>
      <c r="B16" s="97" t="s">
        <v>91</v>
      </c>
      <c r="C16" s="82">
        <v>8467038</v>
      </c>
      <c r="D16" s="81">
        <f>C16</f>
        <v>8467038</v>
      </c>
      <c r="E16" s="82"/>
    </row>
    <row r="17" spans="1:5" ht="25.5">
      <c r="A17" s="87" t="s">
        <v>101</v>
      </c>
      <c r="B17" s="60" t="s">
        <v>100</v>
      </c>
      <c r="C17" s="82">
        <v>3049540</v>
      </c>
      <c r="D17" s="82">
        <f>C17</f>
        <v>3049540</v>
      </c>
      <c r="E17" s="82"/>
    </row>
    <row r="18" spans="1:5" ht="51">
      <c r="A18" s="87" t="s">
        <v>112</v>
      </c>
      <c r="B18" s="60" t="s">
        <v>113</v>
      </c>
      <c r="C18" s="82">
        <v>6936271</v>
      </c>
      <c r="D18" s="82">
        <f>C18</f>
        <v>6936271</v>
      </c>
      <c r="E18" s="61"/>
    </row>
    <row r="19" spans="1:5" ht="38.25">
      <c r="A19" s="87" t="s">
        <v>155</v>
      </c>
      <c r="B19" s="62" t="s">
        <v>425</v>
      </c>
      <c r="C19" s="82">
        <v>1446866</v>
      </c>
      <c r="D19" s="82" t="s">
        <v>6</v>
      </c>
      <c r="E19" s="82">
        <f>C19</f>
        <v>1446866</v>
      </c>
    </row>
    <row r="20" spans="1:5" ht="38.25">
      <c r="A20" s="87" t="s">
        <v>377</v>
      </c>
      <c r="B20" s="63" t="s">
        <v>378</v>
      </c>
      <c r="C20" s="81">
        <v>1686088</v>
      </c>
      <c r="D20" s="81">
        <f>C20</f>
        <v>1686088</v>
      </c>
      <c r="E20" s="61"/>
    </row>
    <row r="21" spans="1:5" ht="15">
      <c r="A21" s="87"/>
      <c r="B21" s="63"/>
      <c r="C21" s="61"/>
      <c r="D21" s="61"/>
      <c r="E21" s="61"/>
    </row>
    <row r="22" spans="1:5" ht="15">
      <c r="A22" s="87"/>
      <c r="B22" s="63"/>
      <c r="C22" s="61"/>
      <c r="D22" s="61"/>
      <c r="E22" s="61"/>
    </row>
    <row r="23" spans="1:5" ht="15">
      <c r="A23" s="59" t="s">
        <v>6</v>
      </c>
      <c r="B23" s="60"/>
      <c r="C23" s="61"/>
      <c r="D23" s="61"/>
      <c r="E23" s="61"/>
    </row>
    <row r="24" spans="1:7" ht="15">
      <c r="A24" s="59" t="s">
        <v>2</v>
      </c>
      <c r="B24" s="93"/>
      <c r="C24" s="73">
        <f>SUM(C7:C23)</f>
        <v>113887238</v>
      </c>
      <c r="D24" s="73">
        <f>SUM(D7:D23)</f>
        <v>97925114.5</v>
      </c>
      <c r="E24" s="73">
        <f>SUM(E7:E23)</f>
        <v>15962123.5</v>
      </c>
      <c r="G24" s="30">
        <f>D24+E24</f>
        <v>113887238</v>
      </c>
    </row>
    <row r="25" spans="1:5" ht="15">
      <c r="A25" s="59" t="s">
        <v>6</v>
      </c>
      <c r="B25" s="46"/>
      <c r="C25" s="35"/>
      <c r="D25" s="35"/>
      <c r="E25" s="35"/>
    </row>
    <row r="26" spans="1:5" ht="15">
      <c r="A26" s="59" t="s">
        <v>3</v>
      </c>
      <c r="B26" s="60" t="s">
        <v>6</v>
      </c>
      <c r="C26" s="61" t="s">
        <v>6</v>
      </c>
      <c r="D26" s="61" t="s">
        <v>6</v>
      </c>
      <c r="E26" s="61" t="s">
        <v>6</v>
      </c>
    </row>
    <row r="27" spans="1:5" ht="40.5" customHeight="1">
      <c r="A27" s="86" t="s">
        <v>60</v>
      </c>
      <c r="B27" s="60" t="s">
        <v>59</v>
      </c>
      <c r="C27" s="82">
        <v>27389646</v>
      </c>
      <c r="D27" s="61"/>
      <c r="E27" s="82">
        <f>C27</f>
        <v>27389646</v>
      </c>
    </row>
    <row r="28" spans="1:5" ht="25.5">
      <c r="A28" s="68" t="s">
        <v>67</v>
      </c>
      <c r="B28" s="66" t="s">
        <v>68</v>
      </c>
      <c r="C28" s="82">
        <f>11729268+5206451</f>
        <v>16935719</v>
      </c>
      <c r="D28" s="61"/>
      <c r="E28" s="82">
        <f>C28</f>
        <v>16935719</v>
      </c>
    </row>
    <row r="29" spans="1:5" ht="51">
      <c r="A29" s="68" t="s">
        <v>69</v>
      </c>
      <c r="B29" s="62" t="s">
        <v>70</v>
      </c>
      <c r="C29" s="82">
        <v>19105410</v>
      </c>
      <c r="D29" s="82">
        <f>C29</f>
        <v>19105410</v>
      </c>
      <c r="E29" s="61"/>
    </row>
    <row r="30" spans="1:5" ht="25.5">
      <c r="A30" s="56" t="s">
        <v>185</v>
      </c>
      <c r="B30" s="63" t="s">
        <v>186</v>
      </c>
      <c r="C30" s="61">
        <f>41696118+8818826</f>
        <v>50514944</v>
      </c>
      <c r="D30" s="61"/>
      <c r="E30" s="61">
        <f>C30</f>
        <v>50514944</v>
      </c>
    </row>
    <row r="31" spans="1:5" ht="51">
      <c r="A31" s="87" t="s">
        <v>272</v>
      </c>
      <c r="B31" s="62" t="s">
        <v>275</v>
      </c>
      <c r="C31" s="82">
        <v>11345285</v>
      </c>
      <c r="D31" s="82">
        <f>C31</f>
        <v>11345285</v>
      </c>
      <c r="E31" s="61"/>
    </row>
    <row r="32" spans="1:5" ht="51">
      <c r="A32" s="87" t="s">
        <v>279</v>
      </c>
      <c r="B32" s="62" t="s">
        <v>280</v>
      </c>
      <c r="C32" s="82">
        <v>17422326</v>
      </c>
      <c r="D32" s="82">
        <f>C32</f>
        <v>17422326</v>
      </c>
      <c r="E32" s="61"/>
    </row>
    <row r="33" spans="1:5" ht="63.75">
      <c r="A33" s="86" t="s">
        <v>208</v>
      </c>
      <c r="B33" s="63" t="s">
        <v>209</v>
      </c>
      <c r="C33" s="81">
        <v>19116366</v>
      </c>
      <c r="D33" s="61"/>
      <c r="E33" s="81">
        <f>C33</f>
        <v>19116366</v>
      </c>
    </row>
    <row r="34" spans="1:5" ht="38.25">
      <c r="A34" s="84" t="s">
        <v>262</v>
      </c>
      <c r="B34" s="63" t="s">
        <v>263</v>
      </c>
      <c r="C34" s="61">
        <v>8926248</v>
      </c>
      <c r="D34" s="61"/>
      <c r="E34" s="61">
        <f>C34</f>
        <v>8926248</v>
      </c>
    </row>
    <row r="35" spans="1:5" ht="63.75">
      <c r="A35" s="127" t="s">
        <v>327</v>
      </c>
      <c r="B35" s="128" t="s">
        <v>328</v>
      </c>
      <c r="C35" s="129">
        <f>52402500/25</f>
        <v>2096100</v>
      </c>
      <c r="D35" s="130">
        <f>C35</f>
        <v>2096100</v>
      </c>
      <c r="E35" s="33"/>
    </row>
    <row r="36" spans="1:5" ht="38.25">
      <c r="A36" s="87" t="s">
        <v>350</v>
      </c>
      <c r="B36" s="62" t="s">
        <v>351</v>
      </c>
      <c r="C36" s="130">
        <f>3297953+1645118</f>
        <v>4943071</v>
      </c>
      <c r="D36" s="130"/>
      <c r="E36" s="82">
        <f>C36</f>
        <v>4943071</v>
      </c>
    </row>
    <row r="37" spans="1:5" ht="51">
      <c r="A37" s="87" t="s">
        <v>397</v>
      </c>
      <c r="B37" s="62" t="s">
        <v>398</v>
      </c>
      <c r="C37" s="130">
        <v>23376576.4</v>
      </c>
      <c r="D37" s="130"/>
      <c r="E37" s="82">
        <f>C37</f>
        <v>23376576.4</v>
      </c>
    </row>
    <row r="38" spans="1:5" ht="51">
      <c r="A38" s="87" t="s">
        <v>421</v>
      </c>
      <c r="B38" s="62" t="s">
        <v>422</v>
      </c>
      <c r="C38" s="130">
        <v>9158918</v>
      </c>
      <c r="D38" s="130">
        <f>C38</f>
        <v>9158918</v>
      </c>
      <c r="E38" s="82"/>
    </row>
    <row r="39" spans="1:5" ht="38.25">
      <c r="A39" s="87" t="s">
        <v>435</v>
      </c>
      <c r="B39" s="62" t="s">
        <v>436</v>
      </c>
      <c r="C39" s="130">
        <v>49365698</v>
      </c>
      <c r="D39" s="130"/>
      <c r="E39" s="82">
        <f>C39</f>
        <v>49365698</v>
      </c>
    </row>
    <row r="40" spans="1:5" ht="25.5">
      <c r="A40" s="87" t="s">
        <v>483</v>
      </c>
      <c r="B40" s="62" t="s">
        <v>484</v>
      </c>
      <c r="C40" s="130">
        <v>102881429</v>
      </c>
      <c r="D40" s="130">
        <f>C40</f>
        <v>102881429</v>
      </c>
      <c r="E40" s="82"/>
    </row>
    <row r="41" spans="1:5" ht="38.25">
      <c r="A41" s="87" t="s">
        <v>487</v>
      </c>
      <c r="B41" s="62" t="s">
        <v>488</v>
      </c>
      <c r="C41" s="130">
        <v>19043604</v>
      </c>
      <c r="D41" s="130"/>
      <c r="E41" s="82">
        <f>C41</f>
        <v>19043604</v>
      </c>
    </row>
    <row r="42" spans="1:5" ht="38.25">
      <c r="A42" s="87" t="s">
        <v>489</v>
      </c>
      <c r="B42" s="62" t="s">
        <v>490</v>
      </c>
      <c r="C42" s="130">
        <v>110797014</v>
      </c>
      <c r="D42" s="130">
        <f>C42/2</f>
        <v>55398507</v>
      </c>
      <c r="E42" s="82">
        <f>C42/2</f>
        <v>55398507</v>
      </c>
    </row>
    <row r="43" spans="1:5" ht="51">
      <c r="A43" s="87" t="s">
        <v>507</v>
      </c>
      <c r="B43" s="62" t="s">
        <v>508</v>
      </c>
      <c r="C43" s="130">
        <v>5000000</v>
      </c>
      <c r="D43" s="130">
        <f>C43</f>
        <v>5000000</v>
      </c>
      <c r="E43" s="82"/>
    </row>
    <row r="44" spans="1:5" ht="38.25">
      <c r="A44" s="87" t="s">
        <v>85</v>
      </c>
      <c r="B44" s="97" t="s">
        <v>86</v>
      </c>
      <c r="C44" s="82">
        <v>2859057</v>
      </c>
      <c r="D44" s="61"/>
      <c r="E44" s="82">
        <f>C44</f>
        <v>2859057</v>
      </c>
    </row>
    <row r="45" spans="1:5" ht="38.25">
      <c r="A45" s="87" t="s">
        <v>87</v>
      </c>
      <c r="B45" s="63" t="s">
        <v>88</v>
      </c>
      <c r="C45" s="82">
        <v>5377284</v>
      </c>
      <c r="D45" s="61"/>
      <c r="E45" s="82">
        <f>C45</f>
        <v>5377284</v>
      </c>
    </row>
    <row r="46" spans="1:5" ht="25.5">
      <c r="A46" s="67" t="s">
        <v>104</v>
      </c>
      <c r="B46" s="60" t="s">
        <v>105</v>
      </c>
      <c r="C46" s="82">
        <v>3972986</v>
      </c>
      <c r="D46" s="82"/>
      <c r="E46" s="82">
        <f>C46</f>
        <v>3972986</v>
      </c>
    </row>
    <row r="47" spans="1:5" ht="38.25">
      <c r="A47" s="87" t="s">
        <v>106</v>
      </c>
      <c r="B47" s="60" t="s">
        <v>107</v>
      </c>
      <c r="C47" s="82">
        <v>3743969</v>
      </c>
      <c r="D47" s="82"/>
      <c r="E47" s="82">
        <f>C47</f>
        <v>3743969</v>
      </c>
    </row>
    <row r="48" spans="1:5" ht="25.5">
      <c r="A48" s="87" t="s">
        <v>137</v>
      </c>
      <c r="B48" s="63" t="s">
        <v>138</v>
      </c>
      <c r="C48" s="82">
        <f>97384.76*10</f>
        <v>973847.6</v>
      </c>
      <c r="D48" s="81">
        <f>C48</f>
        <v>973847.6</v>
      </c>
      <c r="E48" s="61"/>
    </row>
    <row r="49" spans="1:5" ht="38.25">
      <c r="A49" s="88" t="s">
        <v>139</v>
      </c>
      <c r="B49" s="89" t="s">
        <v>140</v>
      </c>
      <c r="C49" s="112">
        <v>1913041</v>
      </c>
      <c r="D49" s="61"/>
      <c r="E49" s="81">
        <f>C49</f>
        <v>1913041</v>
      </c>
    </row>
    <row r="50" spans="1:5" ht="38.25">
      <c r="A50" s="56" t="s">
        <v>169</v>
      </c>
      <c r="B50" s="63" t="s">
        <v>170</v>
      </c>
      <c r="C50" s="61">
        <v>5610753</v>
      </c>
      <c r="D50" s="61"/>
      <c r="E50" s="61">
        <f>C50</f>
        <v>5610753</v>
      </c>
    </row>
    <row r="51" spans="1:5" ht="38.25">
      <c r="A51" s="56" t="s">
        <v>171</v>
      </c>
      <c r="B51" s="63" t="s">
        <v>172</v>
      </c>
      <c r="C51" s="61">
        <v>6217340</v>
      </c>
      <c r="D51" s="61"/>
      <c r="E51" s="61">
        <f>C51</f>
        <v>6217340</v>
      </c>
    </row>
    <row r="52" spans="1:5" ht="38.25">
      <c r="A52" s="56" t="s">
        <v>175</v>
      </c>
      <c r="B52" s="63" t="s">
        <v>176</v>
      </c>
      <c r="C52" s="61">
        <v>5553580</v>
      </c>
      <c r="D52" s="61"/>
      <c r="E52" s="61">
        <f>C52</f>
        <v>5553580</v>
      </c>
    </row>
    <row r="53" spans="1:5" ht="38.25">
      <c r="A53" s="87" t="s">
        <v>302</v>
      </c>
      <c r="B53" s="63" t="s">
        <v>303</v>
      </c>
      <c r="C53" s="61">
        <v>8955200</v>
      </c>
      <c r="D53" s="61">
        <f>C53</f>
        <v>8955200</v>
      </c>
      <c r="E53" s="61"/>
    </row>
    <row r="54" spans="1:5" ht="51">
      <c r="A54" s="87" t="s">
        <v>379</v>
      </c>
      <c r="B54" s="62" t="s">
        <v>380</v>
      </c>
      <c r="C54" s="130">
        <v>2533496</v>
      </c>
      <c r="D54" s="130"/>
      <c r="E54" s="82">
        <f>C54</f>
        <v>2533496</v>
      </c>
    </row>
    <row r="55" spans="1:5" ht="38.25">
      <c r="A55" s="87" t="s">
        <v>441</v>
      </c>
      <c r="B55" s="62" t="s">
        <v>442</v>
      </c>
      <c r="C55" s="130">
        <v>7309489</v>
      </c>
      <c r="D55" s="130">
        <f>C55</f>
        <v>7309489</v>
      </c>
      <c r="E55" s="82" t="s">
        <v>6</v>
      </c>
    </row>
    <row r="56" spans="1:7" ht="15">
      <c r="A56" s="87"/>
      <c r="B56" s="62"/>
      <c r="C56" s="130"/>
      <c r="D56" s="130"/>
      <c r="E56" s="61"/>
      <c r="G56" s="30">
        <f>D57+E57</f>
        <v>552438397</v>
      </c>
    </row>
    <row r="57" spans="1:5" ht="15">
      <c r="A57" s="59" t="s">
        <v>2</v>
      </c>
      <c r="B57" s="72"/>
      <c r="C57" s="73">
        <f>SUM(C27:C56)</f>
        <v>552438397</v>
      </c>
      <c r="D57" s="73">
        <f>SUM(D27:D56)</f>
        <v>239646511.6</v>
      </c>
      <c r="E57" s="73">
        <f>SUM(E27:E56)</f>
        <v>312791885.4</v>
      </c>
    </row>
    <row r="58" spans="1:5" ht="15">
      <c r="A58" s="59" t="s">
        <v>6</v>
      </c>
      <c r="B58" s="49"/>
      <c r="C58" s="48"/>
      <c r="D58" s="31"/>
      <c r="E58" s="31"/>
    </row>
    <row r="59" spans="1:5" ht="15">
      <c r="A59" s="59" t="s">
        <v>4</v>
      </c>
      <c r="B59" s="60"/>
      <c r="C59" s="61"/>
      <c r="D59" s="61"/>
      <c r="E59" s="61"/>
    </row>
    <row r="60" spans="1:5" ht="38.25">
      <c r="A60" s="87" t="s">
        <v>46</v>
      </c>
      <c r="B60" s="60" t="s">
        <v>45</v>
      </c>
      <c r="C60" s="82">
        <v>19019210</v>
      </c>
      <c r="D60" s="82"/>
      <c r="E60" s="82">
        <f>C60</f>
        <v>19019210</v>
      </c>
    </row>
    <row r="61" spans="1:5" ht="102">
      <c r="A61" s="87" t="s">
        <v>50</v>
      </c>
      <c r="B61" s="60" t="s">
        <v>49</v>
      </c>
      <c r="C61" s="82">
        <f>25970000/5</f>
        <v>5194000</v>
      </c>
      <c r="D61" s="82">
        <f>C61</f>
        <v>5194000</v>
      </c>
      <c r="E61" s="61"/>
    </row>
    <row r="62" spans="1:5" ht="51">
      <c r="A62" s="87" t="s">
        <v>272</v>
      </c>
      <c r="B62" s="62" t="s">
        <v>275</v>
      </c>
      <c r="C62" s="82">
        <v>128180</v>
      </c>
      <c r="D62" s="82">
        <f>C62</f>
        <v>128180</v>
      </c>
      <c r="E62" s="69"/>
    </row>
    <row r="63" spans="1:5" ht="51">
      <c r="A63" s="87" t="s">
        <v>279</v>
      </c>
      <c r="B63" s="62" t="s">
        <v>280</v>
      </c>
      <c r="C63" s="82">
        <v>3925744</v>
      </c>
      <c r="D63" s="82">
        <f>C63</f>
        <v>3925744</v>
      </c>
      <c r="E63" s="61"/>
    </row>
    <row r="64" spans="1:5" ht="63.75">
      <c r="A64" s="127" t="s">
        <v>327</v>
      </c>
      <c r="B64" s="128" t="s">
        <v>328</v>
      </c>
      <c r="C64" s="129">
        <f>52402500/25</f>
        <v>2096100</v>
      </c>
      <c r="D64" s="129">
        <f>C64</f>
        <v>2096100</v>
      </c>
      <c r="E64" s="61"/>
    </row>
    <row r="65" spans="1:5" ht="25.5">
      <c r="A65" s="59" t="s">
        <v>300</v>
      </c>
      <c r="B65" s="70" t="s">
        <v>301</v>
      </c>
      <c r="C65" s="125">
        <v>932640</v>
      </c>
      <c r="D65" s="61"/>
      <c r="E65" s="61">
        <f>C65</f>
        <v>932640</v>
      </c>
    </row>
    <row r="66" spans="1:7" ht="15">
      <c r="A66" s="59"/>
      <c r="B66" s="70"/>
      <c r="C66" s="125"/>
      <c r="D66" s="61"/>
      <c r="E66" s="61"/>
      <c r="G66" s="30">
        <f>D67+E67</f>
        <v>31295874</v>
      </c>
    </row>
    <row r="67" spans="1:5" ht="15">
      <c r="A67" s="68" t="s">
        <v>8</v>
      </c>
      <c r="B67" s="83"/>
      <c r="C67" s="73">
        <f>SUM(C60:C65)</f>
        <v>31295874</v>
      </c>
      <c r="D67" s="73">
        <f>SUM(D60:D65)</f>
        <v>11344024</v>
      </c>
      <c r="E67" s="73">
        <f>SUM(E60:E65)</f>
        <v>19951850</v>
      </c>
    </row>
    <row r="68" spans="1:5" ht="15">
      <c r="A68" s="68"/>
      <c r="B68" s="83"/>
      <c r="C68" s="73"/>
      <c r="D68" s="73"/>
      <c r="E68" s="73"/>
    </row>
    <row r="69" spans="1:5" ht="15">
      <c r="A69" s="132" t="s">
        <v>5</v>
      </c>
      <c r="B69" s="83"/>
      <c r="C69" s="82"/>
      <c r="D69" s="61"/>
      <c r="E69" s="82"/>
    </row>
    <row r="70" spans="1:5" ht="51">
      <c r="A70" s="87" t="s">
        <v>39</v>
      </c>
      <c r="B70" s="60" t="s">
        <v>38</v>
      </c>
      <c r="C70" s="82">
        <f>3600000/4</f>
        <v>900000</v>
      </c>
      <c r="D70" s="82">
        <f>C70</f>
        <v>900000</v>
      </c>
      <c r="E70" s="61"/>
    </row>
    <row r="71" spans="1:5" ht="38.25">
      <c r="A71" s="87" t="s">
        <v>270</v>
      </c>
      <c r="B71" s="60" t="s">
        <v>271</v>
      </c>
      <c r="C71" s="82">
        <v>16563147</v>
      </c>
      <c r="D71" s="82"/>
      <c r="E71" s="82">
        <f>C71</f>
        <v>16563147</v>
      </c>
    </row>
    <row r="72" spans="1:5" ht="38.25">
      <c r="A72" s="83" t="s">
        <v>54</v>
      </c>
      <c r="B72" s="66" t="s">
        <v>53</v>
      </c>
      <c r="C72" s="82">
        <f>46874950-2649408</f>
        <v>44225542</v>
      </c>
      <c r="D72" s="82"/>
      <c r="E72" s="82">
        <f>C72</f>
        <v>44225542</v>
      </c>
    </row>
    <row r="73" spans="1:5" ht="63.75">
      <c r="A73" s="68" t="s">
        <v>64</v>
      </c>
      <c r="B73" s="60" t="s">
        <v>63</v>
      </c>
      <c r="C73" s="82">
        <v>129046910</v>
      </c>
      <c r="D73" s="82">
        <f>C73</f>
        <v>129046910</v>
      </c>
      <c r="E73" s="61"/>
    </row>
    <row r="74" spans="1:5" ht="38.25">
      <c r="A74" s="87" t="s">
        <v>230</v>
      </c>
      <c r="B74" s="63" t="s">
        <v>231</v>
      </c>
      <c r="C74" s="81">
        <v>13136916</v>
      </c>
      <c r="D74" s="81"/>
      <c r="E74" s="81">
        <f>C74</f>
        <v>13136916</v>
      </c>
    </row>
    <row r="75" spans="1:5" ht="51">
      <c r="A75" s="87" t="s">
        <v>272</v>
      </c>
      <c r="B75" s="62" t="s">
        <v>275</v>
      </c>
      <c r="C75" s="82">
        <v>20926082</v>
      </c>
      <c r="D75" s="82">
        <f>C75</f>
        <v>20926082</v>
      </c>
      <c r="E75" s="81"/>
    </row>
    <row r="76" spans="1:5" ht="51">
      <c r="A76" s="87" t="s">
        <v>279</v>
      </c>
      <c r="B76" s="62" t="s">
        <v>281</v>
      </c>
      <c r="C76" s="82">
        <v>3809999</v>
      </c>
      <c r="D76" s="82">
        <f>C76</f>
        <v>3809999</v>
      </c>
      <c r="E76" s="81"/>
    </row>
    <row r="77" spans="1:5" ht="38.25">
      <c r="A77" s="87" t="s">
        <v>196</v>
      </c>
      <c r="B77" s="63" t="s">
        <v>197</v>
      </c>
      <c r="C77" s="61">
        <v>58775892</v>
      </c>
      <c r="D77" s="61"/>
      <c r="E77" s="61">
        <f>C77</f>
        <v>58775892</v>
      </c>
    </row>
    <row r="78" spans="1:5" ht="38.25">
      <c r="A78" s="56" t="s">
        <v>198</v>
      </c>
      <c r="B78" s="63" t="s">
        <v>199</v>
      </c>
      <c r="C78" s="61">
        <v>3145600</v>
      </c>
      <c r="D78" s="61"/>
      <c r="E78" s="33">
        <f>C78</f>
        <v>3145600</v>
      </c>
    </row>
    <row r="79" spans="1:5" ht="63.75">
      <c r="A79" s="87" t="s">
        <v>204</v>
      </c>
      <c r="B79" s="60" t="s">
        <v>232</v>
      </c>
      <c r="C79" s="82">
        <f>20039000/3</f>
        <v>6679666.666666667</v>
      </c>
      <c r="D79" s="81">
        <f>C79</f>
        <v>6679666.666666667</v>
      </c>
      <c r="E79" s="61"/>
    </row>
    <row r="80" spans="1:5" ht="48.75" customHeight="1">
      <c r="A80" s="98" t="s">
        <v>233</v>
      </c>
      <c r="B80" s="91" t="s">
        <v>234</v>
      </c>
      <c r="C80" s="104">
        <f>19620984/2</f>
        <v>9810492</v>
      </c>
      <c r="D80" s="105">
        <f>C80</f>
        <v>9810492</v>
      </c>
      <c r="E80" s="43"/>
    </row>
    <row r="81" spans="1:5" ht="51">
      <c r="A81" s="98" t="s">
        <v>235</v>
      </c>
      <c r="B81" s="91" t="s">
        <v>236</v>
      </c>
      <c r="C81" s="104">
        <v>32495336</v>
      </c>
      <c r="D81" s="105">
        <f>C81</f>
        <v>32495336</v>
      </c>
      <c r="E81" s="43"/>
    </row>
    <row r="82" spans="1:5" ht="25.5">
      <c r="A82" s="98" t="s">
        <v>239</v>
      </c>
      <c r="B82" s="91" t="s">
        <v>240</v>
      </c>
      <c r="C82" s="104">
        <v>23210754</v>
      </c>
      <c r="D82" s="105">
        <f>C82</f>
        <v>23210754</v>
      </c>
      <c r="E82" s="43"/>
    </row>
    <row r="83" spans="1:5" ht="38.25">
      <c r="A83" s="124" t="s">
        <v>266</v>
      </c>
      <c r="B83" s="91" t="s">
        <v>267</v>
      </c>
      <c r="C83" s="43">
        <v>171395981</v>
      </c>
      <c r="D83" s="43"/>
      <c r="E83" s="43">
        <f>C83</f>
        <v>171395981</v>
      </c>
    </row>
    <row r="84" spans="1:5" ht="51">
      <c r="A84" s="124" t="s">
        <v>268</v>
      </c>
      <c r="B84" s="91" t="s">
        <v>269</v>
      </c>
      <c r="C84" s="103">
        <v>26180540</v>
      </c>
      <c r="D84" s="43"/>
      <c r="E84" s="43">
        <f>C84</f>
        <v>26180540</v>
      </c>
    </row>
    <row r="85" spans="1:5" ht="63.75">
      <c r="A85" s="87" t="s">
        <v>327</v>
      </c>
      <c r="B85" s="62" t="s">
        <v>328</v>
      </c>
      <c r="C85" s="130">
        <f>52402500/25</f>
        <v>2096100</v>
      </c>
      <c r="D85" s="130">
        <f aca="true" t="shared" si="1" ref="D85:D97">C85</f>
        <v>2096100</v>
      </c>
      <c r="E85" s="61"/>
    </row>
    <row r="86" spans="1:5" ht="38.25">
      <c r="A86" s="87" t="s">
        <v>331</v>
      </c>
      <c r="B86" s="62" t="s">
        <v>267</v>
      </c>
      <c r="C86" s="130">
        <v>171395981</v>
      </c>
      <c r="D86" s="130">
        <f t="shared" si="1"/>
        <v>171395981</v>
      </c>
      <c r="E86" s="61"/>
    </row>
    <row r="87" spans="1:5" ht="51">
      <c r="A87" s="87" t="s">
        <v>268</v>
      </c>
      <c r="B87" s="62" t="s">
        <v>269</v>
      </c>
      <c r="C87" s="130">
        <v>26180540</v>
      </c>
      <c r="D87" s="130">
        <f t="shared" si="1"/>
        <v>26180540</v>
      </c>
      <c r="E87" s="61"/>
    </row>
    <row r="88" spans="1:5" ht="51">
      <c r="A88" s="87" t="s">
        <v>332</v>
      </c>
      <c r="B88" s="62" t="s">
        <v>333</v>
      </c>
      <c r="C88" s="140">
        <v>24677642</v>
      </c>
      <c r="D88" s="140">
        <f t="shared" si="1"/>
        <v>24677642</v>
      </c>
      <c r="E88" s="141"/>
    </row>
    <row r="89" spans="1:5" ht="25.5">
      <c r="A89" s="87" t="s">
        <v>334</v>
      </c>
      <c r="B89" s="62" t="s">
        <v>335</v>
      </c>
      <c r="C89" s="130">
        <v>163144284</v>
      </c>
      <c r="D89" s="130">
        <f t="shared" si="1"/>
        <v>163144284</v>
      </c>
      <c r="E89" s="61"/>
    </row>
    <row r="90" spans="1:5" ht="38.25">
      <c r="A90" s="121" t="s">
        <v>344</v>
      </c>
      <c r="B90" s="63" t="s">
        <v>345</v>
      </c>
      <c r="C90" s="82">
        <v>42949316</v>
      </c>
      <c r="D90" s="82">
        <f t="shared" si="1"/>
        <v>42949316</v>
      </c>
      <c r="E90" s="61"/>
    </row>
    <row r="91" spans="1:6" ht="38.25">
      <c r="A91" s="121" t="s">
        <v>383</v>
      </c>
      <c r="B91" s="63" t="s">
        <v>384</v>
      </c>
      <c r="C91" s="82">
        <v>22968000</v>
      </c>
      <c r="D91" s="82">
        <f>C91</f>
        <v>22968000</v>
      </c>
      <c r="E91" s="61"/>
      <c r="F91" s="1" t="s">
        <v>6</v>
      </c>
    </row>
    <row r="92" spans="1:5" ht="25.5">
      <c r="A92" s="121" t="s">
        <v>399</v>
      </c>
      <c r="B92" s="63" t="s">
        <v>400</v>
      </c>
      <c r="C92" s="82">
        <v>51573296</v>
      </c>
      <c r="D92" s="82" t="s">
        <v>6</v>
      </c>
      <c r="E92" s="80">
        <f>C92</f>
        <v>51573296</v>
      </c>
    </row>
    <row r="93" spans="1:5" ht="51">
      <c r="A93" s="121" t="s">
        <v>413</v>
      </c>
      <c r="B93" s="63" t="s">
        <v>414</v>
      </c>
      <c r="C93" s="82">
        <v>23245982</v>
      </c>
      <c r="D93" s="82">
        <f>C93</f>
        <v>23245982</v>
      </c>
      <c r="E93" s="82"/>
    </row>
    <row r="94" spans="1:5" ht="25.5">
      <c r="A94" s="121" t="s">
        <v>419</v>
      </c>
      <c r="B94" s="63" t="s">
        <v>420</v>
      </c>
      <c r="C94" s="82">
        <v>11716281</v>
      </c>
      <c r="D94" s="82">
        <f>C94</f>
        <v>11716281</v>
      </c>
      <c r="E94" s="80"/>
    </row>
    <row r="95" spans="1:5" ht="25.5">
      <c r="A95" s="121" t="s">
        <v>485</v>
      </c>
      <c r="B95" s="63" t="s">
        <v>486</v>
      </c>
      <c r="C95" s="82">
        <v>42879838</v>
      </c>
      <c r="D95" s="82"/>
      <c r="E95" s="80">
        <f>C95</f>
        <v>42879838</v>
      </c>
    </row>
    <row r="96" spans="1:5" ht="38.25">
      <c r="A96" s="121" t="s">
        <v>495</v>
      </c>
      <c r="B96" s="63" t="s">
        <v>496</v>
      </c>
      <c r="C96" s="82">
        <v>6511282</v>
      </c>
      <c r="D96" s="82"/>
      <c r="E96" s="80">
        <f>C96</f>
        <v>6511282</v>
      </c>
    </row>
    <row r="97" spans="1:5" ht="25.5">
      <c r="A97" s="65" t="s">
        <v>94</v>
      </c>
      <c r="B97" s="62" t="s">
        <v>95</v>
      </c>
      <c r="C97" s="82">
        <v>4178088</v>
      </c>
      <c r="D97" s="82">
        <f t="shared" si="1"/>
        <v>4178088</v>
      </c>
      <c r="E97" s="82" t="s">
        <v>6</v>
      </c>
    </row>
    <row r="98" spans="1:7" ht="38.25">
      <c r="A98" s="65" t="s">
        <v>114</v>
      </c>
      <c r="B98" s="83" t="s">
        <v>115</v>
      </c>
      <c r="C98" s="82">
        <v>272832</v>
      </c>
      <c r="D98" s="61"/>
      <c r="E98" s="81">
        <f>C98</f>
        <v>272832</v>
      </c>
      <c r="G98" s="30" t="s">
        <v>6</v>
      </c>
    </row>
    <row r="99" spans="1:7" ht="38.25">
      <c r="A99" s="87" t="s">
        <v>133</v>
      </c>
      <c r="B99" s="63" t="s">
        <v>134</v>
      </c>
      <c r="C99" s="81">
        <v>4680649</v>
      </c>
      <c r="D99" s="81"/>
      <c r="E99" s="43">
        <f>C99</f>
        <v>4680649</v>
      </c>
      <c r="G99" s="30"/>
    </row>
    <row r="100" spans="1:5" ht="38.25">
      <c r="A100" s="124" t="s">
        <v>304</v>
      </c>
      <c r="B100" s="91" t="s">
        <v>305</v>
      </c>
      <c r="C100" s="103">
        <v>3498560</v>
      </c>
      <c r="D100" s="103">
        <f>SUM(C100)</f>
        <v>3498560</v>
      </c>
      <c r="E100" s="43"/>
    </row>
    <row r="101" spans="1:5" ht="38.25">
      <c r="A101" s="124" t="s">
        <v>359</v>
      </c>
      <c r="B101" s="91" t="s">
        <v>360</v>
      </c>
      <c r="C101" s="103">
        <v>680920</v>
      </c>
      <c r="D101" s="103">
        <f>C101</f>
        <v>680920</v>
      </c>
      <c r="E101" s="103" t="s">
        <v>6</v>
      </c>
    </row>
    <row r="102" spans="1:5" ht="51">
      <c r="A102" s="124" t="s">
        <v>395</v>
      </c>
      <c r="B102" s="91" t="s">
        <v>396</v>
      </c>
      <c r="C102" s="103">
        <v>2366400</v>
      </c>
      <c r="D102" s="103"/>
      <c r="E102" s="103">
        <f>C102</f>
        <v>2366400</v>
      </c>
    </row>
    <row r="103" spans="1:5" ht="25.5">
      <c r="A103" s="124" t="s">
        <v>409</v>
      </c>
      <c r="B103" s="91" t="s">
        <v>410</v>
      </c>
      <c r="C103" s="103">
        <v>15103200</v>
      </c>
      <c r="D103" s="103">
        <f>C103</f>
        <v>15103200</v>
      </c>
      <c r="E103" s="103" t="s">
        <v>6</v>
      </c>
    </row>
    <row r="104" spans="1:5" ht="38.25">
      <c r="A104" s="124" t="s">
        <v>411</v>
      </c>
      <c r="B104" s="91" t="s">
        <v>412</v>
      </c>
      <c r="C104" s="103">
        <v>12935539</v>
      </c>
      <c r="D104" s="103"/>
      <c r="E104" s="103">
        <f>C104</f>
        <v>12935539</v>
      </c>
    </row>
    <row r="105" spans="1:5" ht="15">
      <c r="A105" s="124" t="s">
        <v>460</v>
      </c>
      <c r="B105" s="91" t="s">
        <v>461</v>
      </c>
      <c r="C105" s="103">
        <v>3999680</v>
      </c>
      <c r="D105" s="103"/>
      <c r="E105" s="103">
        <f>C105</f>
        <v>3999680</v>
      </c>
    </row>
    <row r="106" spans="1:5" ht="38.25">
      <c r="A106" s="124" t="s">
        <v>458</v>
      </c>
      <c r="B106" s="91" t="s">
        <v>459</v>
      </c>
      <c r="C106" s="103">
        <v>5671553</v>
      </c>
      <c r="D106" s="103"/>
      <c r="E106" s="103">
        <f>C106</f>
        <v>5671553</v>
      </c>
    </row>
    <row r="107" spans="1:5" ht="56.25" customHeight="1">
      <c r="A107" s="124" t="s">
        <v>464</v>
      </c>
      <c r="B107" s="91" t="s">
        <v>465</v>
      </c>
      <c r="C107" s="103">
        <v>3733344</v>
      </c>
      <c r="D107" s="103"/>
      <c r="E107" s="103">
        <f>C107</f>
        <v>3733344</v>
      </c>
    </row>
    <row r="108" spans="1:5" ht="15">
      <c r="A108" s="124"/>
      <c r="B108" s="91"/>
      <c r="C108" s="103"/>
      <c r="D108" s="103"/>
      <c r="E108" s="103"/>
    </row>
    <row r="109" spans="1:5" ht="15">
      <c r="A109" s="124"/>
      <c r="B109" s="91"/>
      <c r="C109" s="103"/>
      <c r="D109" s="103"/>
      <c r="E109" s="103"/>
    </row>
    <row r="110" spans="1:5" ht="15">
      <c r="A110" s="124"/>
      <c r="B110" s="91"/>
      <c r="C110" s="103"/>
      <c r="D110" s="103"/>
      <c r="E110" s="103"/>
    </row>
    <row r="111" spans="1:7" ht="15">
      <c r="A111" s="155" t="s">
        <v>8</v>
      </c>
      <c r="B111" s="47"/>
      <c r="C111" s="35">
        <f>SUM(C70:C110)</f>
        <v>1206762164.6666667</v>
      </c>
      <c r="D111" s="35">
        <f>SUM(D70:D110)</f>
        <v>738714133.6666666</v>
      </c>
      <c r="E111" s="35">
        <f>SUM(E70:E110)</f>
        <v>468048031</v>
      </c>
      <c r="G111" s="30">
        <f>D111+E111</f>
        <v>1206762164.6666665</v>
      </c>
    </row>
    <row r="112" spans="1:5" ht="15">
      <c r="A112" s="42" t="s">
        <v>6</v>
      </c>
      <c r="B112" s="72"/>
      <c r="C112" s="73"/>
      <c r="D112" s="73"/>
      <c r="E112" s="61"/>
    </row>
    <row r="113" spans="1:5" ht="15">
      <c r="A113" s="59" t="s">
        <v>6</v>
      </c>
      <c r="B113" s="60"/>
      <c r="C113" s="61"/>
      <c r="D113" s="61"/>
      <c r="E113" s="80" t="s">
        <v>6</v>
      </c>
    </row>
    <row r="114" spans="1:5" ht="38.25">
      <c r="A114" s="59" t="s">
        <v>7</v>
      </c>
      <c r="B114" s="63" t="s">
        <v>84</v>
      </c>
      <c r="C114" s="80">
        <v>31676347</v>
      </c>
      <c r="D114" s="82"/>
      <c r="E114" s="61">
        <f>C114</f>
        <v>31676347</v>
      </c>
    </row>
    <row r="115" spans="1:5" ht="38.25">
      <c r="A115" s="110" t="s">
        <v>83</v>
      </c>
      <c r="B115" s="60" t="s">
        <v>188</v>
      </c>
      <c r="C115" s="61">
        <v>30863008.9</v>
      </c>
      <c r="D115" s="61"/>
      <c r="E115" s="43">
        <f>C115</f>
        <v>30863008.9</v>
      </c>
    </row>
    <row r="116" spans="1:5" ht="51">
      <c r="A116" s="67" t="s">
        <v>187</v>
      </c>
      <c r="B116" s="62" t="s">
        <v>275</v>
      </c>
      <c r="C116" s="80">
        <v>2458812</v>
      </c>
      <c r="D116" s="80">
        <f>C116</f>
        <v>2458812</v>
      </c>
      <c r="E116" s="43"/>
    </row>
    <row r="117" spans="1:5" ht="51">
      <c r="A117" s="87" t="s">
        <v>272</v>
      </c>
      <c r="B117" s="62" t="s">
        <v>281</v>
      </c>
      <c r="C117" s="80">
        <v>2895136</v>
      </c>
      <c r="D117" s="80">
        <f>C117</f>
        <v>2895136</v>
      </c>
      <c r="E117" s="43"/>
    </row>
    <row r="118" spans="1:5" ht="63.75">
      <c r="A118" s="87" t="s">
        <v>279</v>
      </c>
      <c r="B118" s="63" t="s">
        <v>249</v>
      </c>
      <c r="C118" s="81">
        <f>15960000/4</f>
        <v>3990000</v>
      </c>
      <c r="D118" s="80">
        <f>C118</f>
        <v>3990000</v>
      </c>
      <c r="E118" s="61"/>
    </row>
    <row r="119" spans="1:5" ht="63.75">
      <c r="A119" s="87" t="s">
        <v>248</v>
      </c>
      <c r="B119" s="62" t="s">
        <v>328</v>
      </c>
      <c r="C119" s="130">
        <f>52402500/25</f>
        <v>2096100</v>
      </c>
      <c r="D119" s="130">
        <f>C119</f>
        <v>2096100</v>
      </c>
      <c r="E119" s="105" t="s">
        <v>6</v>
      </c>
    </row>
    <row r="120" spans="1:5" ht="38.25">
      <c r="A120" s="87" t="s">
        <v>327</v>
      </c>
      <c r="B120" s="91" t="s">
        <v>349</v>
      </c>
      <c r="C120" s="105">
        <v>12134476</v>
      </c>
      <c r="D120" s="43"/>
      <c r="E120" s="81">
        <f>C120</f>
        <v>12134476</v>
      </c>
    </row>
    <row r="121" spans="1:7" ht="25.5">
      <c r="A121" s="124" t="s">
        <v>348</v>
      </c>
      <c r="B121" s="60" t="s">
        <v>135</v>
      </c>
      <c r="C121" s="61">
        <v>13565040</v>
      </c>
      <c r="D121" s="61"/>
      <c r="E121" s="103">
        <f>C121</f>
        <v>13565040</v>
      </c>
      <c r="G121" s="30" t="s">
        <v>6</v>
      </c>
    </row>
    <row r="122" spans="1:5" ht="25.5">
      <c r="A122" s="56" t="s">
        <v>136</v>
      </c>
      <c r="B122" s="91" t="s">
        <v>291</v>
      </c>
      <c r="C122" s="103">
        <v>6616872</v>
      </c>
      <c r="D122" s="43"/>
      <c r="E122" s="105">
        <f>C122</f>
        <v>6616872</v>
      </c>
    </row>
    <row r="123" spans="1:5" ht="38.25">
      <c r="A123" s="98" t="s">
        <v>290</v>
      </c>
      <c r="B123" s="91" t="s">
        <v>381</v>
      </c>
      <c r="C123" s="105">
        <v>1460568</v>
      </c>
      <c r="D123" s="43"/>
      <c r="E123" s="105">
        <f>C123</f>
        <v>1460568</v>
      </c>
    </row>
    <row r="124" spans="1:5" ht="15">
      <c r="A124" s="124" t="s">
        <v>382</v>
      </c>
      <c r="B124" s="91" t="s">
        <v>451</v>
      </c>
      <c r="C124" s="105">
        <v>1228867</v>
      </c>
      <c r="D124" s="43">
        <f>C124</f>
        <v>1228867</v>
      </c>
      <c r="E124" s="105"/>
    </row>
    <row r="125" spans="1:5" ht="15">
      <c r="A125" s="124" t="s">
        <v>450</v>
      </c>
      <c r="B125" s="91"/>
      <c r="C125" s="105"/>
      <c r="D125" s="43"/>
      <c r="E125" s="73" t="s">
        <v>6</v>
      </c>
    </row>
    <row r="126" spans="1:7" ht="15">
      <c r="A126" s="134"/>
      <c r="B126" s="72"/>
      <c r="C126" s="73">
        <f>SUM(C114:C125)</f>
        <v>108985226.9</v>
      </c>
      <c r="D126" s="73">
        <f>SUM(D114:D125)</f>
        <v>12668915</v>
      </c>
      <c r="E126" s="73">
        <f>SUM(E114:E125)</f>
        <v>96316311.9</v>
      </c>
      <c r="G126" s="30">
        <f>SUM(D126:E126)</f>
        <v>108985226.9</v>
      </c>
    </row>
    <row r="127" spans="1:5" ht="30" customHeight="1">
      <c r="A127" s="59" t="s">
        <v>8</v>
      </c>
      <c r="B127" s="47"/>
      <c r="C127" s="35"/>
      <c r="D127" s="35"/>
      <c r="E127" s="69"/>
    </row>
    <row r="128" spans="1:5" ht="15">
      <c r="A128" s="59" t="s">
        <v>6</v>
      </c>
      <c r="B128" s="60"/>
      <c r="C128" s="69"/>
      <c r="D128" s="69"/>
      <c r="E128" s="61"/>
    </row>
    <row r="129" spans="1:5" ht="15">
      <c r="A129" s="59" t="s">
        <v>9</v>
      </c>
      <c r="B129" s="60"/>
      <c r="C129" s="61"/>
      <c r="D129" s="61"/>
      <c r="E129" s="61"/>
    </row>
    <row r="130" spans="1:5" ht="15">
      <c r="A130" s="59" t="s">
        <v>6</v>
      </c>
      <c r="B130" s="106" t="s">
        <v>6</v>
      </c>
      <c r="C130" s="108" t="s">
        <v>6</v>
      </c>
      <c r="D130" s="107" t="s">
        <v>6</v>
      </c>
      <c r="E130" s="82" t="s">
        <v>6</v>
      </c>
    </row>
    <row r="131" spans="1:5" ht="63.75">
      <c r="A131" s="144" t="s">
        <v>41</v>
      </c>
      <c r="B131" s="106" t="s">
        <v>40</v>
      </c>
      <c r="C131" s="108">
        <f>2400000/2</f>
        <v>1200000</v>
      </c>
      <c r="D131" s="107">
        <f>C131</f>
        <v>1200000</v>
      </c>
      <c r="E131" s="82" t="s">
        <v>6</v>
      </c>
    </row>
    <row r="132" spans="1:5" ht="38.25">
      <c r="A132" s="87" t="s">
        <v>73</v>
      </c>
      <c r="B132" s="60" t="s">
        <v>74</v>
      </c>
      <c r="C132" s="82">
        <f>41734368+20653089</f>
        <v>62387457</v>
      </c>
      <c r="D132" s="82"/>
      <c r="E132" s="61">
        <f>C132</f>
        <v>62387457</v>
      </c>
    </row>
    <row r="133" spans="1:5" ht="25.5">
      <c r="A133" s="87" t="s">
        <v>75</v>
      </c>
      <c r="B133" s="60" t="s">
        <v>76</v>
      </c>
      <c r="C133" s="82">
        <f>18755019+1790750</f>
        <v>20545769</v>
      </c>
      <c r="D133" s="82">
        <f>C133</f>
        <v>20545769</v>
      </c>
      <c r="E133" s="82" t="s">
        <v>6</v>
      </c>
    </row>
    <row r="134" spans="1:5" ht="38.25">
      <c r="A134" s="87" t="s">
        <v>77</v>
      </c>
      <c r="B134" s="60" t="s">
        <v>78</v>
      </c>
      <c r="C134" s="82">
        <v>28498754</v>
      </c>
      <c r="D134" s="61"/>
      <c r="E134" s="82">
        <f>C134</f>
        <v>28498754</v>
      </c>
    </row>
    <row r="135" spans="1:5" ht="51">
      <c r="A135" s="145" t="s">
        <v>79</v>
      </c>
      <c r="B135" s="74" t="s">
        <v>80</v>
      </c>
      <c r="C135" s="108">
        <v>25884784</v>
      </c>
      <c r="D135" s="61"/>
      <c r="E135" s="61">
        <f>C135</f>
        <v>25884784</v>
      </c>
    </row>
    <row r="136" spans="1:5" ht="63.75">
      <c r="A136" s="87" t="s">
        <v>272</v>
      </c>
      <c r="B136" s="62" t="s">
        <v>276</v>
      </c>
      <c r="C136" s="82">
        <v>1581598</v>
      </c>
      <c r="D136" s="82">
        <f>C136</f>
        <v>1581598</v>
      </c>
      <c r="E136" s="82"/>
    </row>
    <row r="137" spans="1:5" ht="51">
      <c r="A137" s="87" t="s">
        <v>272</v>
      </c>
      <c r="B137" s="62" t="s">
        <v>277</v>
      </c>
      <c r="C137" s="82">
        <v>9283498</v>
      </c>
      <c r="D137" s="82">
        <f>C137</f>
        <v>9283498</v>
      </c>
      <c r="E137" s="82" t="s">
        <v>6</v>
      </c>
    </row>
    <row r="138" spans="1:5" ht="51">
      <c r="A138" s="99" t="s">
        <v>119</v>
      </c>
      <c r="B138" s="97" t="s">
        <v>118</v>
      </c>
      <c r="C138" s="82">
        <v>36550228.8</v>
      </c>
      <c r="D138" s="81" t="s">
        <v>6</v>
      </c>
      <c r="E138" s="82">
        <f>C138</f>
        <v>36550228.8</v>
      </c>
    </row>
    <row r="139" spans="1:5" ht="63.75">
      <c r="A139" s="87" t="s">
        <v>279</v>
      </c>
      <c r="B139" s="62" t="s">
        <v>283</v>
      </c>
      <c r="C139" s="82">
        <v>1570990</v>
      </c>
      <c r="D139" s="82">
        <f>C139</f>
        <v>1570990</v>
      </c>
      <c r="E139" s="82"/>
    </row>
    <row r="140" spans="1:5" ht="51">
      <c r="A140" s="87" t="s">
        <v>279</v>
      </c>
      <c r="B140" s="62" t="s">
        <v>281</v>
      </c>
      <c r="C140" s="82">
        <v>10163092</v>
      </c>
      <c r="D140" s="82">
        <f>C140</f>
        <v>10163092</v>
      </c>
      <c r="E140" s="61" t="s">
        <v>6</v>
      </c>
    </row>
    <row r="141" spans="1:5" ht="38.25">
      <c r="A141" s="100" t="s">
        <v>120</v>
      </c>
      <c r="B141" s="83" t="s">
        <v>121</v>
      </c>
      <c r="C141" s="80">
        <v>16303800</v>
      </c>
      <c r="D141" s="80" t="s">
        <v>6</v>
      </c>
      <c r="E141" s="61">
        <f>C141</f>
        <v>16303800</v>
      </c>
    </row>
    <row r="142" spans="1:5" ht="52.5" customHeight="1">
      <c r="A142" s="100" t="s">
        <v>123</v>
      </c>
      <c r="B142" s="83" t="s">
        <v>122</v>
      </c>
      <c r="C142" s="80">
        <v>4096800</v>
      </c>
      <c r="D142" s="80">
        <f>C142</f>
        <v>4096800</v>
      </c>
      <c r="E142" s="61"/>
    </row>
    <row r="143" spans="1:5" ht="25.5">
      <c r="A143" s="100" t="s">
        <v>125</v>
      </c>
      <c r="B143" s="83" t="s">
        <v>124</v>
      </c>
      <c r="C143" s="80">
        <v>25011556</v>
      </c>
      <c r="D143" s="80">
        <f>C143</f>
        <v>25011556</v>
      </c>
      <c r="E143" s="61" t="s">
        <v>6</v>
      </c>
    </row>
    <row r="144" spans="1:5" ht="76.5">
      <c r="A144" s="100" t="s">
        <v>127</v>
      </c>
      <c r="B144" s="83" t="s">
        <v>126</v>
      </c>
      <c r="C144" s="80" t="s">
        <v>128</v>
      </c>
      <c r="D144" s="80" t="str">
        <f>C144</f>
        <v>36.285.322</v>
      </c>
      <c r="E144" s="61"/>
    </row>
    <row r="145" spans="1:5" ht="63.75">
      <c r="A145" s="87" t="s">
        <v>204</v>
      </c>
      <c r="B145" s="60" t="s">
        <v>205</v>
      </c>
      <c r="C145" s="81">
        <f>20039000/3</f>
        <v>6679666.666666667</v>
      </c>
      <c r="D145" s="81">
        <f>C145</f>
        <v>6679666.666666667</v>
      </c>
      <c r="E145" s="61"/>
    </row>
    <row r="146" spans="1:5" ht="25.5" customHeight="1">
      <c r="A146" s="100" t="s">
        <v>183</v>
      </c>
      <c r="B146" s="83" t="s">
        <v>184</v>
      </c>
      <c r="C146" s="80">
        <v>53816203</v>
      </c>
      <c r="D146" s="80"/>
      <c r="E146" s="61">
        <f>C146</f>
        <v>53816203</v>
      </c>
    </row>
    <row r="147" spans="1:5" ht="48.75" customHeight="1">
      <c r="A147" s="121" t="s">
        <v>217</v>
      </c>
      <c r="B147" s="83" t="s">
        <v>216</v>
      </c>
      <c r="C147" s="80">
        <v>53000000</v>
      </c>
      <c r="D147" s="80"/>
      <c r="E147" s="81">
        <f>C147</f>
        <v>53000000</v>
      </c>
    </row>
    <row r="148" spans="1:5" ht="25.5" customHeight="1">
      <c r="A148" s="148" t="s">
        <v>219</v>
      </c>
      <c r="B148" s="117" t="s">
        <v>218</v>
      </c>
      <c r="C148" s="118">
        <v>24744865</v>
      </c>
      <c r="D148" s="118"/>
      <c r="E148" s="81">
        <f>C148</f>
        <v>24744865</v>
      </c>
    </row>
    <row r="149" spans="1:5" ht="25.5" customHeight="1">
      <c r="A149" s="87" t="s">
        <v>233</v>
      </c>
      <c r="B149" s="63" t="s">
        <v>234</v>
      </c>
      <c r="C149" s="80">
        <f>19620984/2</f>
        <v>9810492</v>
      </c>
      <c r="D149" s="118">
        <f>C149</f>
        <v>9810492</v>
      </c>
      <c r="E149" s="119" t="s">
        <v>6</v>
      </c>
    </row>
    <row r="150" spans="1:5" ht="48.75" customHeight="1">
      <c r="A150" s="148" t="s">
        <v>224</v>
      </c>
      <c r="B150" s="117" t="s">
        <v>225</v>
      </c>
      <c r="C150" s="118">
        <v>18467568</v>
      </c>
      <c r="D150" s="118"/>
      <c r="E150" s="118">
        <f>C150</f>
        <v>18467568</v>
      </c>
    </row>
    <row r="151" spans="1:5" ht="38.25">
      <c r="A151" s="148" t="s">
        <v>244</v>
      </c>
      <c r="B151" s="117" t="s">
        <v>243</v>
      </c>
      <c r="C151" s="118">
        <v>49955180</v>
      </c>
      <c r="D151" s="118">
        <f>C151/2</f>
        <v>24977590</v>
      </c>
      <c r="E151" s="118">
        <f>C151/2</f>
        <v>24977590</v>
      </c>
    </row>
    <row r="152" spans="1:5" ht="38.25">
      <c r="A152" s="148" t="s">
        <v>246</v>
      </c>
      <c r="B152" s="117" t="s">
        <v>247</v>
      </c>
      <c r="C152" s="118">
        <v>34246975.49</v>
      </c>
      <c r="D152" s="118"/>
      <c r="E152" s="33">
        <f>C152</f>
        <v>34246975.49</v>
      </c>
    </row>
    <row r="153" spans="1:5" ht="25.5">
      <c r="A153" s="148" t="s">
        <v>258</v>
      </c>
      <c r="B153" s="117" t="s">
        <v>259</v>
      </c>
      <c r="C153" s="118">
        <v>25249931</v>
      </c>
      <c r="D153" s="118"/>
      <c r="E153" s="119">
        <f>C153</f>
        <v>25249931</v>
      </c>
    </row>
    <row r="154" spans="1:5" ht="76.5">
      <c r="A154" s="148" t="s">
        <v>325</v>
      </c>
      <c r="B154" s="117" t="s">
        <v>326</v>
      </c>
      <c r="C154" s="118">
        <f>6253006/2</f>
        <v>3126503</v>
      </c>
      <c r="D154" s="118">
        <f>C154</f>
        <v>3126503</v>
      </c>
      <c r="E154" s="119" t="s">
        <v>6</v>
      </c>
    </row>
    <row r="155" spans="1:5" ht="63.75">
      <c r="A155" s="87" t="s">
        <v>327</v>
      </c>
      <c r="B155" s="62" t="s">
        <v>328</v>
      </c>
      <c r="C155" s="130">
        <f>52402500/25</f>
        <v>2096100</v>
      </c>
      <c r="D155" s="130">
        <f>C155</f>
        <v>2096100</v>
      </c>
      <c r="E155" s="119" t="s">
        <v>6</v>
      </c>
    </row>
    <row r="156" spans="1:5" ht="38.25">
      <c r="A156" s="148" t="s">
        <v>264</v>
      </c>
      <c r="B156" s="117" t="s">
        <v>265</v>
      </c>
      <c r="C156" s="118">
        <v>39137007</v>
      </c>
      <c r="D156" s="118">
        <f>C156</f>
        <v>39137007</v>
      </c>
      <c r="E156" s="119" t="s">
        <v>6</v>
      </c>
    </row>
    <row r="157" spans="1:5" ht="76.5">
      <c r="A157" s="100" t="s">
        <v>385</v>
      </c>
      <c r="B157" s="83" t="s">
        <v>386</v>
      </c>
      <c r="C157" s="80">
        <v>31882600</v>
      </c>
      <c r="D157" s="80">
        <f>C157</f>
        <v>31882600</v>
      </c>
      <c r="E157" s="61"/>
    </row>
    <row r="158" spans="1:5" ht="38.25">
      <c r="A158" s="100" t="s">
        <v>393</v>
      </c>
      <c r="B158" s="83" t="s">
        <v>394</v>
      </c>
      <c r="C158" s="80">
        <v>34042738</v>
      </c>
      <c r="D158" s="80">
        <f>C158</f>
        <v>34042738</v>
      </c>
      <c r="E158" s="119"/>
    </row>
    <row r="159" spans="1:5" ht="38.25">
      <c r="A159" s="100" t="s">
        <v>401</v>
      </c>
      <c r="B159" s="83" t="s">
        <v>402</v>
      </c>
      <c r="C159" s="80">
        <v>26617627</v>
      </c>
      <c r="D159" s="80"/>
      <c r="E159" s="80">
        <f>C159</f>
        <v>26617627</v>
      </c>
    </row>
    <row r="160" spans="1:5" ht="38.25">
      <c r="A160" s="100" t="s">
        <v>403</v>
      </c>
      <c r="B160" s="83" t="s">
        <v>404</v>
      </c>
      <c r="C160" s="80">
        <v>39775298.1</v>
      </c>
      <c r="D160" s="80"/>
      <c r="E160" s="61">
        <f>C160</f>
        <v>39775298.1</v>
      </c>
    </row>
    <row r="161" spans="1:5" ht="25.5">
      <c r="A161" s="100" t="s">
        <v>427</v>
      </c>
      <c r="B161" s="83" t="s">
        <v>428</v>
      </c>
      <c r="C161" s="80">
        <v>27178630.83</v>
      </c>
      <c r="D161" s="80">
        <f>C161</f>
        <v>27178630.83</v>
      </c>
      <c r="E161" s="61"/>
    </row>
    <row r="162" spans="1:5" ht="38.25">
      <c r="A162" s="146" t="s">
        <v>98</v>
      </c>
      <c r="B162" s="66" t="s">
        <v>99</v>
      </c>
      <c r="C162" s="82">
        <v>549999</v>
      </c>
      <c r="D162" s="81">
        <f>C162</f>
        <v>549999</v>
      </c>
      <c r="E162" s="61"/>
    </row>
    <row r="163" spans="1:5" ht="25.5">
      <c r="A163" s="147" t="s">
        <v>108</v>
      </c>
      <c r="B163" s="62" t="s">
        <v>109</v>
      </c>
      <c r="C163" s="82">
        <v>1633744</v>
      </c>
      <c r="D163" s="82">
        <f>C163</f>
        <v>1633744</v>
      </c>
      <c r="E163" s="80" t="s">
        <v>6</v>
      </c>
    </row>
    <row r="164" spans="1:5" ht="25.5">
      <c r="A164" s="147" t="s">
        <v>116</v>
      </c>
      <c r="B164" s="62" t="s">
        <v>117</v>
      </c>
      <c r="C164" s="82">
        <v>13330937</v>
      </c>
      <c r="D164" s="82"/>
      <c r="E164" s="81">
        <f>C164</f>
        <v>13330937</v>
      </c>
    </row>
    <row r="165" spans="1:7" ht="51">
      <c r="A165" s="100" t="s">
        <v>147</v>
      </c>
      <c r="B165" s="83" t="s">
        <v>129</v>
      </c>
      <c r="C165" s="80">
        <v>9103680</v>
      </c>
      <c r="D165" s="80"/>
      <c r="E165" s="81">
        <f>C165</f>
        <v>9103680</v>
      </c>
      <c r="G165" s="30" t="s">
        <v>6</v>
      </c>
    </row>
    <row r="166" spans="1:5" ht="38.25">
      <c r="A166" s="100" t="s">
        <v>294</v>
      </c>
      <c r="B166" s="83" t="s">
        <v>130</v>
      </c>
      <c r="C166" s="80">
        <v>5427969</v>
      </c>
      <c r="D166" s="80"/>
      <c r="E166" s="81">
        <f>C166</f>
        <v>5427969</v>
      </c>
    </row>
    <row r="167" spans="1:5" ht="25.5">
      <c r="A167" s="100" t="s">
        <v>156</v>
      </c>
      <c r="B167" s="83" t="s">
        <v>131</v>
      </c>
      <c r="C167" s="80">
        <v>8266957</v>
      </c>
      <c r="D167" s="82">
        <f>C167</f>
        <v>8266957</v>
      </c>
      <c r="E167" s="82" t="s">
        <v>6</v>
      </c>
    </row>
    <row r="168" spans="1:5" ht="38.25">
      <c r="A168" s="100" t="s">
        <v>297</v>
      </c>
      <c r="B168" s="83" t="s">
        <v>298</v>
      </c>
      <c r="C168" s="80">
        <v>5859233</v>
      </c>
      <c r="D168" s="82" t="s">
        <v>6</v>
      </c>
      <c r="E168" s="81">
        <f>C168</f>
        <v>5859233</v>
      </c>
    </row>
    <row r="169" spans="1:5" ht="38.25">
      <c r="A169" s="100" t="s">
        <v>150</v>
      </c>
      <c r="B169" s="83" t="s">
        <v>299</v>
      </c>
      <c r="C169" s="80">
        <v>11182214</v>
      </c>
      <c r="D169" s="80"/>
      <c r="E169" s="61">
        <f>C169</f>
        <v>11182214</v>
      </c>
    </row>
    <row r="170" spans="1:5" ht="25.5">
      <c r="A170" s="100" t="s">
        <v>159</v>
      </c>
      <c r="B170" s="83" t="s">
        <v>160</v>
      </c>
      <c r="C170" s="80">
        <v>4067842</v>
      </c>
      <c r="D170" s="80">
        <f>C170</f>
        <v>4067842</v>
      </c>
      <c r="E170" s="61" t="s">
        <v>6</v>
      </c>
    </row>
    <row r="171" spans="1:5" ht="42" customHeight="1">
      <c r="A171" s="100" t="s">
        <v>179</v>
      </c>
      <c r="B171" s="83" t="s">
        <v>180</v>
      </c>
      <c r="C171" s="80">
        <v>11387266</v>
      </c>
      <c r="D171" s="80"/>
      <c r="E171" s="61">
        <f>C171</f>
        <v>11387266</v>
      </c>
    </row>
    <row r="172" spans="1:5" ht="38.25">
      <c r="A172" s="100" t="s">
        <v>432</v>
      </c>
      <c r="B172" s="83" t="s">
        <v>431</v>
      </c>
      <c r="C172" s="80">
        <v>6120281</v>
      </c>
      <c r="D172" s="80"/>
      <c r="E172" s="119">
        <f>C172</f>
        <v>6120281</v>
      </c>
    </row>
    <row r="173" spans="1:5" ht="38.25">
      <c r="A173" s="150" t="s">
        <v>321</v>
      </c>
      <c r="B173" s="60" t="s">
        <v>320</v>
      </c>
      <c r="C173" s="81">
        <v>1116000000</v>
      </c>
      <c r="D173" s="81">
        <f>C173</f>
        <v>1116000000</v>
      </c>
      <c r="E173" s="36"/>
    </row>
    <row r="174" spans="1:7" ht="25.5">
      <c r="A174" s="156" t="s">
        <v>466</v>
      </c>
      <c r="B174" s="153" t="s">
        <v>467</v>
      </c>
      <c r="C174" s="119">
        <v>6832103</v>
      </c>
      <c r="D174" s="119"/>
      <c r="E174" s="33">
        <f>C174</f>
        <v>6832103</v>
      </c>
      <c r="G174" s="30" t="s">
        <v>6</v>
      </c>
    </row>
    <row r="175" spans="1:7" ht="15">
      <c r="A175" s="156"/>
      <c r="B175" s="153"/>
      <c r="C175" s="119"/>
      <c r="D175" s="119"/>
      <c r="E175" s="33"/>
      <c r="G175" s="30"/>
    </row>
    <row r="176" spans="1:7" ht="15">
      <c r="A176" s="50" t="s">
        <v>2</v>
      </c>
      <c r="B176" s="51"/>
      <c r="C176" s="36">
        <f>SUM(C131:C175)</f>
        <v>1922667936.8866668</v>
      </c>
      <c r="D176" s="36">
        <f>SUM(D131:D175)</f>
        <v>1382903172.4966667</v>
      </c>
      <c r="E176" s="36">
        <f>SUM(E131:E175)</f>
        <v>539764764.3900001</v>
      </c>
      <c r="G176" s="30">
        <f>SUM(D176:E176)</f>
        <v>1922667936.8866668</v>
      </c>
    </row>
    <row r="177" spans="1:5" ht="15">
      <c r="A177" s="90" t="s">
        <v>6</v>
      </c>
      <c r="B177" s="60"/>
      <c r="C177" s="69"/>
      <c r="D177" s="61"/>
      <c r="E177" s="80" t="s">
        <v>6</v>
      </c>
    </row>
    <row r="178" spans="1:5" ht="15">
      <c r="A178" s="90" t="s">
        <v>10</v>
      </c>
      <c r="B178" s="60"/>
      <c r="C178" s="61"/>
      <c r="D178" s="80" t="s">
        <v>6</v>
      </c>
      <c r="E178" s="80"/>
    </row>
    <row r="179" spans="1:5" ht="15">
      <c r="A179" s="56" t="s">
        <v>6</v>
      </c>
      <c r="B179" s="60" t="s">
        <v>6</v>
      </c>
      <c r="C179" s="80" t="s">
        <v>6</v>
      </c>
      <c r="D179" s="80" t="str">
        <f>C179</f>
        <v> </v>
      </c>
      <c r="E179" s="80" t="s">
        <v>6</v>
      </c>
    </row>
    <row r="180" spans="1:5" ht="102">
      <c r="A180" s="87" t="s">
        <v>50</v>
      </c>
      <c r="B180" s="60" t="s">
        <v>49</v>
      </c>
      <c r="C180" s="80">
        <f>25970000/5</f>
        <v>5194000</v>
      </c>
      <c r="D180" s="80">
        <f>C180</f>
        <v>5194000</v>
      </c>
      <c r="E180" s="80" t="s">
        <v>6</v>
      </c>
    </row>
    <row r="181" spans="1:7" ht="89.25">
      <c r="A181" s="87" t="s">
        <v>58</v>
      </c>
      <c r="B181" s="60" t="s">
        <v>57</v>
      </c>
      <c r="C181" s="80">
        <v>21249583</v>
      </c>
      <c r="D181" s="61"/>
      <c r="E181" s="82">
        <f>C181</f>
        <v>21249583</v>
      </c>
      <c r="G181" s="30" t="s">
        <v>6</v>
      </c>
    </row>
    <row r="182" spans="1:5" ht="76.5">
      <c r="A182" s="87" t="s">
        <v>132</v>
      </c>
      <c r="B182" s="60" t="s">
        <v>245</v>
      </c>
      <c r="C182" s="81">
        <v>55800552</v>
      </c>
      <c r="D182" s="81"/>
      <c r="E182" s="81">
        <f>C182</f>
        <v>55800552</v>
      </c>
    </row>
    <row r="183" spans="1:5" ht="51">
      <c r="A183" s="87" t="s">
        <v>272</v>
      </c>
      <c r="B183" s="62" t="s">
        <v>277</v>
      </c>
      <c r="C183" s="82">
        <v>3874464</v>
      </c>
      <c r="D183" s="82">
        <f>C183</f>
        <v>3874464</v>
      </c>
      <c r="E183" s="35"/>
    </row>
    <row r="184" spans="1:5" ht="51">
      <c r="A184" s="87" t="s">
        <v>279</v>
      </c>
      <c r="B184" s="62" t="s">
        <v>281</v>
      </c>
      <c r="C184" s="82">
        <v>2401282</v>
      </c>
      <c r="D184" s="82">
        <f>C184</f>
        <v>2401282</v>
      </c>
      <c r="E184" s="43"/>
    </row>
    <row r="185" spans="1:5" ht="63.75">
      <c r="A185" s="127" t="s">
        <v>327</v>
      </c>
      <c r="B185" s="128" t="s">
        <v>328</v>
      </c>
      <c r="C185" s="129">
        <f>52402500/25</f>
        <v>2096100</v>
      </c>
      <c r="D185" s="129">
        <f>C185</f>
        <v>2096100</v>
      </c>
      <c r="E185" s="35"/>
    </row>
    <row r="186" spans="1:5" ht="25.5">
      <c r="A186" s="115" t="s">
        <v>423</v>
      </c>
      <c r="B186" s="63" t="s">
        <v>424</v>
      </c>
      <c r="C186" s="81">
        <v>8331935</v>
      </c>
      <c r="D186" s="81"/>
      <c r="E186" s="103">
        <f>C186</f>
        <v>8331935</v>
      </c>
    </row>
    <row r="187" spans="1:5" ht="38.25">
      <c r="A187" s="115" t="s">
        <v>491</v>
      </c>
      <c r="B187" s="63" t="s">
        <v>492</v>
      </c>
      <c r="C187" s="81">
        <v>24478171</v>
      </c>
      <c r="D187" s="103"/>
      <c r="E187" s="103">
        <f>C187</f>
        <v>24478171</v>
      </c>
    </row>
    <row r="188" spans="1:5" ht="38.25">
      <c r="A188" s="115" t="s">
        <v>503</v>
      </c>
      <c r="B188" s="63" t="s">
        <v>504</v>
      </c>
      <c r="C188" s="81">
        <v>18538933</v>
      </c>
      <c r="D188" s="103">
        <f>C188</f>
        <v>18538933</v>
      </c>
      <c r="E188" s="103"/>
    </row>
    <row r="189" spans="1:5" ht="38.25">
      <c r="A189" s="115" t="s">
        <v>456</v>
      </c>
      <c r="B189" s="63" t="s">
        <v>457</v>
      </c>
      <c r="C189" s="81">
        <v>3235916</v>
      </c>
      <c r="D189" s="103"/>
      <c r="E189" s="103">
        <f>C189</f>
        <v>3235916</v>
      </c>
    </row>
    <row r="190" spans="1:5" ht="25.5">
      <c r="A190" s="87" t="s">
        <v>454</v>
      </c>
      <c r="B190" s="63" t="s">
        <v>455</v>
      </c>
      <c r="C190" s="81">
        <v>6353858</v>
      </c>
      <c r="D190" s="103"/>
      <c r="E190" s="103">
        <f>C190</f>
        <v>6353858</v>
      </c>
    </row>
    <row r="191" spans="1:7" ht="15">
      <c r="A191" s="87"/>
      <c r="B191" s="91"/>
      <c r="C191" s="43"/>
      <c r="D191" s="35" t="s">
        <v>6</v>
      </c>
      <c r="E191" s="35" t="s">
        <v>6</v>
      </c>
      <c r="G191" s="30">
        <f>D192+E192</f>
        <v>151554794</v>
      </c>
    </row>
    <row r="192" spans="1:5" ht="15">
      <c r="A192" s="41"/>
      <c r="B192" s="40"/>
      <c r="C192" s="35">
        <f>SUM(C178:C190)</f>
        <v>151554794</v>
      </c>
      <c r="D192" s="35">
        <f>SUM(D178:D190)</f>
        <v>32104779</v>
      </c>
      <c r="E192" s="35">
        <f>SUM(E178:E190)</f>
        <v>119450015</v>
      </c>
    </row>
    <row r="193" spans="1:5" ht="15">
      <c r="A193" s="42" t="s">
        <v>2</v>
      </c>
      <c r="B193" s="60"/>
      <c r="C193" s="69"/>
      <c r="D193" s="69"/>
      <c r="E193" s="61"/>
    </row>
    <row r="194" spans="1:5" ht="15">
      <c r="A194" s="90" t="s">
        <v>6</v>
      </c>
      <c r="B194" s="60"/>
      <c r="C194" s="69"/>
      <c r="D194" s="61"/>
      <c r="E194" s="61"/>
    </row>
    <row r="195" spans="1:5" ht="15">
      <c r="A195" s="90" t="s">
        <v>11</v>
      </c>
      <c r="B195" s="60"/>
      <c r="C195" s="61"/>
      <c r="D195" s="82" t="s">
        <v>6</v>
      </c>
      <c r="E195" s="151"/>
    </row>
    <row r="196" spans="1:5" ht="15">
      <c r="A196" s="79" t="s">
        <v>6</v>
      </c>
      <c r="C196" s="151"/>
      <c r="D196" s="151"/>
      <c r="E196" s="61"/>
    </row>
    <row r="197" spans="1:5" ht="15">
      <c r="A197" s="151"/>
      <c r="B197" s="62" t="s">
        <v>6</v>
      </c>
      <c r="C197" s="82" t="s">
        <v>6</v>
      </c>
      <c r="D197" s="82" t="str">
        <f>C197</f>
        <v> </v>
      </c>
      <c r="E197" s="61"/>
    </row>
    <row r="198" spans="1:7" ht="27.75" customHeight="1">
      <c r="A198" s="87" t="s">
        <v>272</v>
      </c>
      <c r="B198" s="62" t="s">
        <v>277</v>
      </c>
      <c r="C198" s="82">
        <v>1220900</v>
      </c>
      <c r="D198" s="82">
        <f aca="true" t="shared" si="2" ref="D198:D203">C198</f>
        <v>1220900</v>
      </c>
      <c r="E198" s="61"/>
      <c r="G198" s="30" t="s">
        <v>6</v>
      </c>
    </row>
    <row r="199" spans="1:5" ht="51">
      <c r="A199" s="87" t="s">
        <v>279</v>
      </c>
      <c r="B199" s="62" t="s">
        <v>281</v>
      </c>
      <c r="C199" s="82">
        <v>917144</v>
      </c>
      <c r="D199" s="82">
        <f t="shared" si="2"/>
        <v>917144</v>
      </c>
      <c r="E199" s="43"/>
    </row>
    <row r="200" spans="1:5" ht="63.75">
      <c r="A200" s="127" t="s">
        <v>327</v>
      </c>
      <c r="B200" s="128" t="s">
        <v>328</v>
      </c>
      <c r="C200" s="129">
        <f>52402500/25</f>
        <v>2096100</v>
      </c>
      <c r="D200" s="129">
        <f t="shared" si="2"/>
        <v>2096100</v>
      </c>
      <c r="E200" s="33"/>
    </row>
    <row r="201" spans="1:5" ht="38.25">
      <c r="A201" s="87" t="s">
        <v>417</v>
      </c>
      <c r="B201" s="62" t="s">
        <v>418</v>
      </c>
      <c r="C201" s="130">
        <v>5790319</v>
      </c>
      <c r="D201" s="130">
        <f t="shared" si="2"/>
        <v>5790319</v>
      </c>
      <c r="E201" s="61"/>
    </row>
    <row r="202" spans="1:5" ht="38.25">
      <c r="A202" s="79" t="s">
        <v>110</v>
      </c>
      <c r="B202" s="60" t="s">
        <v>111</v>
      </c>
      <c r="C202" s="82">
        <v>13178760</v>
      </c>
      <c r="D202" s="82">
        <f t="shared" si="2"/>
        <v>13178760</v>
      </c>
      <c r="E202" s="33"/>
    </row>
    <row r="203" spans="1:5" ht="38.25">
      <c r="A203" s="87" t="s">
        <v>429</v>
      </c>
      <c r="B203" s="63" t="s">
        <v>430</v>
      </c>
      <c r="C203" s="61">
        <v>9382083</v>
      </c>
      <c r="D203" s="61">
        <f t="shared" si="2"/>
        <v>9382083</v>
      </c>
      <c r="E203" s="61"/>
    </row>
    <row r="204" spans="1:5" ht="15">
      <c r="A204" s="87"/>
      <c r="B204" s="153"/>
      <c r="C204" s="33"/>
      <c r="D204" s="61"/>
      <c r="E204" s="61"/>
    </row>
    <row r="205" spans="1:5" ht="15">
      <c r="A205" s="152"/>
      <c r="B205" s="63"/>
      <c r="C205" s="61"/>
      <c r="D205" s="61"/>
      <c r="E205" s="73" t="s">
        <v>6</v>
      </c>
    </row>
    <row r="206" spans="1:5" ht="15">
      <c r="A206" s="56"/>
      <c r="B206" s="63"/>
      <c r="C206" s="61"/>
      <c r="D206" s="61"/>
      <c r="E206" s="73"/>
    </row>
    <row r="207" spans="1:7" ht="15">
      <c r="A207" s="56"/>
      <c r="B207" s="63"/>
      <c r="C207" s="61"/>
      <c r="D207" s="73" t="s">
        <v>6</v>
      </c>
      <c r="E207" s="73" t="s">
        <v>6</v>
      </c>
      <c r="G207" s="30">
        <f>D208+E208</f>
        <v>32585306</v>
      </c>
    </row>
    <row r="208" spans="1:5" ht="15">
      <c r="A208" s="56"/>
      <c r="B208" s="60"/>
      <c r="C208" s="73">
        <f>SUM(C197:C206)</f>
        <v>32585306</v>
      </c>
      <c r="D208" s="73">
        <f>SUM(D197:D206)</f>
        <v>32585306</v>
      </c>
      <c r="E208" s="73">
        <f>SUM(E197:E206)</f>
        <v>0</v>
      </c>
    </row>
    <row r="209" spans="1:7" ht="15">
      <c r="A209" s="59" t="s">
        <v>2</v>
      </c>
      <c r="B209" s="60"/>
      <c r="C209" s="73"/>
      <c r="D209" s="73"/>
      <c r="E209" s="61"/>
      <c r="G209" s="30" t="s">
        <v>6</v>
      </c>
    </row>
    <row r="210" spans="1:5" ht="15">
      <c r="A210" s="59" t="s">
        <v>6</v>
      </c>
      <c r="B210" s="60"/>
      <c r="C210" s="73"/>
      <c r="D210" s="61"/>
      <c r="E210" s="61"/>
    </row>
    <row r="211" spans="1:5" ht="15">
      <c r="A211" s="59" t="s">
        <v>12</v>
      </c>
      <c r="B211" s="60"/>
      <c r="C211" s="61"/>
      <c r="D211" s="82" t="s">
        <v>6</v>
      </c>
      <c r="E211" s="61"/>
    </row>
    <row r="212" spans="1:5" ht="15">
      <c r="A212" s="79" t="s">
        <v>6</v>
      </c>
      <c r="B212" s="60" t="s">
        <v>6</v>
      </c>
      <c r="C212" s="82" t="s">
        <v>6</v>
      </c>
      <c r="D212" s="82" t="s">
        <v>6</v>
      </c>
      <c r="E212" s="61"/>
    </row>
    <row r="213" spans="1:5" ht="102">
      <c r="A213" s="87" t="s">
        <v>50</v>
      </c>
      <c r="B213" s="60" t="s">
        <v>49</v>
      </c>
      <c r="C213" s="82">
        <f>25970000/5</f>
        <v>5194000</v>
      </c>
      <c r="D213" s="82">
        <f>C213</f>
        <v>5194000</v>
      </c>
      <c r="E213" s="61"/>
    </row>
    <row r="214" spans="1:5" ht="51">
      <c r="A214" s="87" t="s">
        <v>272</v>
      </c>
      <c r="B214" s="62" t="s">
        <v>277</v>
      </c>
      <c r="C214" s="82">
        <v>392660</v>
      </c>
      <c r="D214" s="82">
        <f>C214</f>
        <v>392660</v>
      </c>
      <c r="E214" s="61"/>
    </row>
    <row r="215" spans="1:5" ht="51">
      <c r="A215" s="87" t="s">
        <v>279</v>
      </c>
      <c r="B215" s="62" t="s">
        <v>281</v>
      </c>
      <c r="C215" s="82">
        <v>181288</v>
      </c>
      <c r="D215" s="82">
        <f>C215</f>
        <v>181288</v>
      </c>
      <c r="E215" s="61"/>
    </row>
    <row r="216" spans="1:5" ht="51">
      <c r="A216" s="87" t="s">
        <v>256</v>
      </c>
      <c r="B216" s="60" t="s">
        <v>257</v>
      </c>
      <c r="C216" s="61">
        <v>5200000</v>
      </c>
      <c r="D216" s="61">
        <f>C216</f>
        <v>5200000</v>
      </c>
      <c r="E216" s="61"/>
    </row>
    <row r="217" spans="1:5" ht="63.75">
      <c r="A217" s="87" t="s">
        <v>327</v>
      </c>
      <c r="B217" s="62" t="s">
        <v>328</v>
      </c>
      <c r="C217" s="130">
        <f>52402500/25</f>
        <v>2096100</v>
      </c>
      <c r="D217" s="130">
        <f>C217</f>
        <v>2096100</v>
      </c>
      <c r="E217" s="61"/>
    </row>
    <row r="218" spans="1:7" ht="15">
      <c r="A218" s="87"/>
      <c r="B218" s="62"/>
      <c r="C218" s="130"/>
      <c r="D218" s="130"/>
      <c r="E218" s="73" t="s">
        <v>6</v>
      </c>
      <c r="G218" s="30">
        <f>D219+E219</f>
        <v>13064048</v>
      </c>
    </row>
    <row r="219" spans="1:5" ht="15">
      <c r="A219" s="87"/>
      <c r="B219" s="60"/>
      <c r="C219" s="73">
        <f>SUM(C211:C217)</f>
        <v>13064048</v>
      </c>
      <c r="D219" s="73">
        <f>SUM(D211:D217)</f>
        <v>13064048</v>
      </c>
      <c r="E219" s="73">
        <f>SUM(E211:E217)</f>
        <v>0</v>
      </c>
    </row>
    <row r="220" spans="1:5" ht="15">
      <c r="A220" s="59" t="s">
        <v>8</v>
      </c>
      <c r="B220" s="39"/>
      <c r="C220" s="31"/>
      <c r="D220" s="69"/>
      <c r="E220" s="61"/>
    </row>
    <row r="221" spans="1:5" ht="15">
      <c r="A221" s="75" t="s">
        <v>6</v>
      </c>
      <c r="B221" s="60"/>
      <c r="C221" s="69"/>
      <c r="D221" s="61"/>
      <c r="E221" s="61"/>
    </row>
    <row r="222" spans="1:5" ht="15">
      <c r="A222" s="75" t="s">
        <v>13</v>
      </c>
      <c r="B222" s="60"/>
      <c r="C222" s="61"/>
      <c r="D222" s="82" t="s">
        <v>6</v>
      </c>
      <c r="E222" s="61"/>
    </row>
    <row r="223" spans="1:5" ht="15">
      <c r="A223" s="79" t="s">
        <v>6</v>
      </c>
      <c r="B223" s="60" t="s">
        <v>6</v>
      </c>
      <c r="C223" s="82" t="s">
        <v>6</v>
      </c>
      <c r="D223" s="82" t="str">
        <f aca="true" t="shared" si="3" ref="D223:D228">C223</f>
        <v> </v>
      </c>
      <c r="E223" s="61"/>
    </row>
    <row r="224" spans="1:5" ht="51">
      <c r="A224" s="87" t="s">
        <v>39</v>
      </c>
      <c r="B224" s="60" t="s">
        <v>38</v>
      </c>
      <c r="C224" s="82">
        <f>3600000/4</f>
        <v>900000</v>
      </c>
      <c r="D224" s="82">
        <f t="shared" si="3"/>
        <v>900000</v>
      </c>
      <c r="E224" s="61"/>
    </row>
    <row r="225" spans="1:5" ht="63.75">
      <c r="A225" s="87" t="s">
        <v>44</v>
      </c>
      <c r="B225" s="66" t="s">
        <v>43</v>
      </c>
      <c r="C225" s="82">
        <f>2300000/2</f>
        <v>1150000</v>
      </c>
      <c r="D225" s="82">
        <f t="shared" si="3"/>
        <v>1150000</v>
      </c>
      <c r="E225" s="61"/>
    </row>
    <row r="226" spans="1:5" ht="102">
      <c r="A226" s="87" t="s">
        <v>50</v>
      </c>
      <c r="B226" s="60" t="s">
        <v>49</v>
      </c>
      <c r="C226" s="82">
        <f>25970000/5</f>
        <v>5194000</v>
      </c>
      <c r="D226" s="82">
        <f t="shared" si="3"/>
        <v>5194000</v>
      </c>
      <c r="E226" s="81" t="s">
        <v>6</v>
      </c>
    </row>
    <row r="227" spans="1:5" ht="25.5">
      <c r="A227" s="87" t="s">
        <v>137</v>
      </c>
      <c r="B227" s="63" t="s">
        <v>138</v>
      </c>
      <c r="C227" s="82">
        <v>1071232</v>
      </c>
      <c r="D227" s="82">
        <f t="shared" si="3"/>
        <v>1071232</v>
      </c>
      <c r="E227" s="61"/>
    </row>
    <row r="228" spans="1:5" ht="25.5">
      <c r="A228" s="87" t="s">
        <v>145</v>
      </c>
      <c r="B228" s="63" t="s">
        <v>146</v>
      </c>
      <c r="C228" s="82">
        <v>2652456</v>
      </c>
      <c r="D228" s="82">
        <f t="shared" si="3"/>
        <v>2652456</v>
      </c>
      <c r="E228" s="81" t="s">
        <v>6</v>
      </c>
    </row>
    <row r="229" spans="1:5" ht="38.25">
      <c r="A229" s="87" t="s">
        <v>148</v>
      </c>
      <c r="B229" s="63" t="s">
        <v>149</v>
      </c>
      <c r="C229" s="82">
        <v>4865453</v>
      </c>
      <c r="D229" s="61"/>
      <c r="E229" s="81">
        <f>C229</f>
        <v>4865453</v>
      </c>
    </row>
    <row r="230" spans="1:5" ht="25.5">
      <c r="A230" s="87" t="s">
        <v>161</v>
      </c>
      <c r="B230" s="63" t="s">
        <v>162</v>
      </c>
      <c r="C230" s="61">
        <v>4798920</v>
      </c>
      <c r="D230" s="61">
        <f>C230</f>
        <v>4798920</v>
      </c>
      <c r="E230" s="81"/>
    </row>
    <row r="231" spans="1:5" ht="51">
      <c r="A231" s="87" t="s">
        <v>272</v>
      </c>
      <c r="B231" s="62" t="s">
        <v>277</v>
      </c>
      <c r="C231" s="82">
        <v>4974058</v>
      </c>
      <c r="D231" s="82">
        <f>C231</f>
        <v>4974058</v>
      </c>
      <c r="E231" s="81"/>
    </row>
    <row r="232" spans="1:7" ht="51">
      <c r="A232" s="87" t="s">
        <v>279</v>
      </c>
      <c r="B232" s="62" t="s">
        <v>281</v>
      </c>
      <c r="C232" s="82">
        <v>5285383</v>
      </c>
      <c r="D232" s="82">
        <f>C232</f>
        <v>5285383</v>
      </c>
      <c r="E232" s="81"/>
      <c r="G232" s="30" t="s">
        <v>6</v>
      </c>
    </row>
    <row r="233" spans="1:5" ht="63.75">
      <c r="A233" s="87" t="s">
        <v>204</v>
      </c>
      <c r="B233" s="60" t="s">
        <v>205</v>
      </c>
      <c r="C233" s="81">
        <f>20039000/3</f>
        <v>6679666.666666667</v>
      </c>
      <c r="D233" s="81">
        <f>C233</f>
        <v>6679666.666666667</v>
      </c>
      <c r="E233" s="81" t="s">
        <v>6</v>
      </c>
    </row>
    <row r="234" spans="1:5" ht="38.25">
      <c r="A234" s="87" t="s">
        <v>213</v>
      </c>
      <c r="B234" s="63" t="s">
        <v>212</v>
      </c>
      <c r="C234" s="81">
        <v>31992911</v>
      </c>
      <c r="D234" s="61"/>
      <c r="E234" s="81">
        <f>C234</f>
        <v>31992911</v>
      </c>
    </row>
    <row r="235" spans="1:5" ht="25.5">
      <c r="A235" s="87" t="s">
        <v>215</v>
      </c>
      <c r="B235" s="63" t="s">
        <v>214</v>
      </c>
      <c r="C235" s="81">
        <v>5812000</v>
      </c>
      <c r="D235" s="81">
        <f>C235</f>
        <v>5812000</v>
      </c>
      <c r="E235" s="61" t="s">
        <v>6</v>
      </c>
    </row>
    <row r="236" spans="1:5" ht="25.5">
      <c r="A236" s="87" t="s">
        <v>226</v>
      </c>
      <c r="B236" s="63" t="s">
        <v>227</v>
      </c>
      <c r="C236" s="81">
        <v>23294318</v>
      </c>
      <c r="D236" s="61"/>
      <c r="E236" s="61">
        <f>C236</f>
        <v>23294318</v>
      </c>
    </row>
    <row r="237" spans="1:5" ht="38.25">
      <c r="A237" s="87" t="s">
        <v>286</v>
      </c>
      <c r="B237" s="63" t="s">
        <v>287</v>
      </c>
      <c r="C237" s="81">
        <v>1501188</v>
      </c>
      <c r="D237" s="61"/>
      <c r="E237" s="61">
        <f>C237</f>
        <v>1501188</v>
      </c>
    </row>
    <row r="238" spans="1:5" ht="25.5">
      <c r="A238" s="87" t="s">
        <v>288</v>
      </c>
      <c r="B238" s="63" t="s">
        <v>289</v>
      </c>
      <c r="C238" s="81">
        <v>1005790</v>
      </c>
      <c r="D238" s="81">
        <f>C238</f>
        <v>1005790</v>
      </c>
      <c r="E238" s="43"/>
    </row>
    <row r="239" spans="1:5" ht="63.75">
      <c r="A239" s="127" t="s">
        <v>327</v>
      </c>
      <c r="B239" s="128" t="s">
        <v>328</v>
      </c>
      <c r="C239" s="129">
        <f>52402500/25</f>
        <v>2096100</v>
      </c>
      <c r="D239" s="129">
        <f>C239</f>
        <v>2096100</v>
      </c>
      <c r="E239" s="61"/>
    </row>
    <row r="240" spans="1:5" ht="15">
      <c r="A240" s="87"/>
      <c r="B240" s="63"/>
      <c r="C240" s="81"/>
      <c r="D240" s="61"/>
      <c r="E240" s="73"/>
    </row>
    <row r="241" spans="1:7" ht="15">
      <c r="A241" s="87"/>
      <c r="B241" s="63"/>
      <c r="C241" s="81"/>
      <c r="D241" s="61"/>
      <c r="E241" s="73" t="s">
        <v>6</v>
      </c>
      <c r="G241" s="30">
        <f>D242+E242</f>
        <v>103273475.66666667</v>
      </c>
    </row>
    <row r="242" spans="1:5" ht="15">
      <c r="A242" s="87"/>
      <c r="B242" s="72"/>
      <c r="C242" s="73">
        <f>SUM(C222:C241)</f>
        <v>103273475.66666666</v>
      </c>
      <c r="D242" s="73">
        <f>SUM(D222:D241)</f>
        <v>41619605.66666667</v>
      </c>
      <c r="E242" s="73">
        <f>SUM(E222:E241)</f>
        <v>61653870</v>
      </c>
    </row>
    <row r="243" spans="1:5" ht="15">
      <c r="A243" s="59" t="s">
        <v>2</v>
      </c>
      <c r="B243" s="72"/>
      <c r="C243" s="73"/>
      <c r="D243" s="73"/>
      <c r="E243" s="61"/>
    </row>
    <row r="244" spans="1:5" ht="15">
      <c r="A244" s="59"/>
      <c r="B244" s="72"/>
      <c r="C244" s="73"/>
      <c r="D244" s="69"/>
      <c r="E244" s="61"/>
    </row>
    <row r="245" spans="1:5" ht="15">
      <c r="A245" s="59" t="s">
        <v>14</v>
      </c>
      <c r="B245" s="60"/>
      <c r="C245" s="69"/>
      <c r="D245" s="61"/>
      <c r="E245" s="81" t="s">
        <v>6</v>
      </c>
    </row>
    <row r="246" spans="1:5" ht="15">
      <c r="A246" s="79" t="s">
        <v>6</v>
      </c>
      <c r="B246" s="60" t="s">
        <v>6</v>
      </c>
      <c r="C246" s="82" t="s">
        <v>6</v>
      </c>
      <c r="D246" s="82" t="s">
        <v>6</v>
      </c>
      <c r="E246" s="61" t="s">
        <v>6</v>
      </c>
    </row>
    <row r="247" spans="1:5" ht="102">
      <c r="A247" s="84" t="s">
        <v>50</v>
      </c>
      <c r="B247" s="60" t="s">
        <v>49</v>
      </c>
      <c r="C247" s="82">
        <f>25970000/5</f>
        <v>5194000</v>
      </c>
      <c r="D247" s="82">
        <f>C247</f>
        <v>5194000</v>
      </c>
      <c r="E247" s="61" t="s">
        <v>6</v>
      </c>
    </row>
    <row r="248" spans="1:7" ht="38.25">
      <c r="A248" s="79" t="s">
        <v>173</v>
      </c>
      <c r="B248" s="60" t="s">
        <v>174</v>
      </c>
      <c r="C248" s="61">
        <v>2700896</v>
      </c>
      <c r="D248" s="61"/>
      <c r="E248" s="61">
        <f>C248</f>
        <v>2700896</v>
      </c>
      <c r="G248" s="30" t="s">
        <v>6</v>
      </c>
    </row>
    <row r="249" spans="1:5" ht="51">
      <c r="A249" s="87" t="s">
        <v>272</v>
      </c>
      <c r="B249" s="62" t="s">
        <v>273</v>
      </c>
      <c r="C249" s="82">
        <v>2325612</v>
      </c>
      <c r="D249" s="82">
        <f aca="true" t="shared" si="4" ref="D249:D258">C249</f>
        <v>2325612</v>
      </c>
      <c r="E249" s="61"/>
    </row>
    <row r="250" spans="1:5" ht="51">
      <c r="A250" s="87" t="s">
        <v>272</v>
      </c>
      <c r="B250" s="62" t="s">
        <v>278</v>
      </c>
      <c r="C250" s="82">
        <v>2978090</v>
      </c>
      <c r="D250" s="82">
        <f t="shared" si="4"/>
        <v>2978090</v>
      </c>
      <c r="E250" s="61"/>
    </row>
    <row r="251" spans="1:5" ht="51">
      <c r="A251" s="87" t="s">
        <v>279</v>
      </c>
      <c r="B251" s="62" t="s">
        <v>284</v>
      </c>
      <c r="C251" s="82">
        <v>7347367</v>
      </c>
      <c r="D251" s="82">
        <f t="shared" si="4"/>
        <v>7347367</v>
      </c>
      <c r="E251" s="61"/>
    </row>
    <row r="252" spans="1:5" ht="51">
      <c r="A252" s="87" t="s">
        <v>279</v>
      </c>
      <c r="B252" s="62" t="s">
        <v>281</v>
      </c>
      <c r="C252" s="82">
        <v>5927048</v>
      </c>
      <c r="D252" s="82">
        <f t="shared" si="4"/>
        <v>5927048</v>
      </c>
      <c r="E252" s="61" t="s">
        <v>6</v>
      </c>
    </row>
    <row r="253" spans="1:5" ht="89.25">
      <c r="A253" s="121" t="s">
        <v>222</v>
      </c>
      <c r="B253" s="66" t="s">
        <v>223</v>
      </c>
      <c r="C253" s="81">
        <v>14434921</v>
      </c>
      <c r="D253" s="81">
        <f t="shared" si="4"/>
        <v>14434921</v>
      </c>
      <c r="E253" s="61"/>
    </row>
    <row r="254" spans="1:5" ht="63.75">
      <c r="A254" s="127" t="s">
        <v>327</v>
      </c>
      <c r="B254" s="128" t="s">
        <v>328</v>
      </c>
      <c r="C254" s="129">
        <f>52402500/25</f>
        <v>2096100</v>
      </c>
      <c r="D254" s="129">
        <f t="shared" si="4"/>
        <v>2096100</v>
      </c>
      <c r="E254" s="61"/>
    </row>
    <row r="255" spans="1:5" ht="63.75">
      <c r="A255" s="87" t="s">
        <v>327</v>
      </c>
      <c r="B255" s="62" t="s">
        <v>330</v>
      </c>
      <c r="C255" s="130">
        <f>52402500/25</f>
        <v>2096100</v>
      </c>
      <c r="D255" s="130">
        <f t="shared" si="4"/>
        <v>2096100</v>
      </c>
      <c r="E255" s="61"/>
    </row>
    <row r="256" spans="1:5" ht="25.5">
      <c r="A256" s="87" t="s">
        <v>505</v>
      </c>
      <c r="B256" s="62" t="s">
        <v>506</v>
      </c>
      <c r="C256" s="130">
        <v>3549834</v>
      </c>
      <c r="D256" s="130">
        <f t="shared" si="4"/>
        <v>3549834</v>
      </c>
      <c r="E256" s="61"/>
    </row>
    <row r="257" spans="1:5" ht="25.5">
      <c r="A257" s="87" t="s">
        <v>285</v>
      </c>
      <c r="B257" s="63" t="s">
        <v>426</v>
      </c>
      <c r="C257" s="81">
        <v>4088304</v>
      </c>
      <c r="D257" s="81">
        <f t="shared" si="4"/>
        <v>4088304</v>
      </c>
      <c r="E257" s="131"/>
    </row>
    <row r="258" spans="1:7" ht="25.5">
      <c r="A258" s="87" t="s">
        <v>369</v>
      </c>
      <c r="B258" s="62" t="s">
        <v>370</v>
      </c>
      <c r="C258" s="130">
        <v>4907266</v>
      </c>
      <c r="D258" s="130">
        <f t="shared" si="4"/>
        <v>4907266</v>
      </c>
      <c r="E258" s="61"/>
      <c r="G258" s="30">
        <f>D260+E260</f>
        <v>57645538</v>
      </c>
    </row>
    <row r="259" spans="1:7" ht="15">
      <c r="A259" s="87"/>
      <c r="B259" s="62"/>
      <c r="C259" s="130"/>
      <c r="D259" s="130"/>
      <c r="E259" s="61"/>
      <c r="G259" s="30"/>
    </row>
    <row r="260" spans="1:5" ht="15">
      <c r="A260" s="59" t="s">
        <v>2</v>
      </c>
      <c r="B260" s="60"/>
      <c r="C260" s="73">
        <f>SUM(C246:C258)</f>
        <v>57645538</v>
      </c>
      <c r="D260" s="73">
        <f>SUM(D246:D258)</f>
        <v>54944642</v>
      </c>
      <c r="E260" s="73">
        <f>SUM(E246:E258)</f>
        <v>2700896</v>
      </c>
    </row>
    <row r="261" spans="1:5" ht="15">
      <c r="A261" s="59" t="s">
        <v>6</v>
      </c>
      <c r="B261" s="60"/>
      <c r="C261" s="73"/>
      <c r="D261" s="32"/>
      <c r="E261" s="111"/>
    </row>
    <row r="262" spans="1:5" ht="15">
      <c r="A262" s="59" t="s">
        <v>6</v>
      </c>
      <c r="B262" s="39"/>
      <c r="C262" s="32"/>
      <c r="D262" s="61"/>
      <c r="E262" s="61"/>
    </row>
    <row r="263" spans="1:5" ht="15">
      <c r="A263" s="59" t="s">
        <v>16</v>
      </c>
      <c r="B263" s="60" t="s">
        <v>6</v>
      </c>
      <c r="C263" s="122" t="s">
        <v>6</v>
      </c>
      <c r="D263" s="61" t="s">
        <v>6</v>
      </c>
      <c r="E263" s="61" t="str">
        <f>C263</f>
        <v> </v>
      </c>
    </row>
    <row r="264" spans="1:5" ht="38.25">
      <c r="A264" s="79" t="s">
        <v>62</v>
      </c>
      <c r="B264" s="60" t="s">
        <v>61</v>
      </c>
      <c r="C264" s="122">
        <v>41006584.9</v>
      </c>
      <c r="D264" s="61"/>
      <c r="E264" s="61">
        <f>C264</f>
        <v>41006584.9</v>
      </c>
    </row>
    <row r="265" spans="1:5" ht="51">
      <c r="A265" s="87" t="s">
        <v>272</v>
      </c>
      <c r="B265" s="62" t="s">
        <v>278</v>
      </c>
      <c r="C265" s="82">
        <v>7365812</v>
      </c>
      <c r="D265" s="82">
        <f>C265</f>
        <v>7365812</v>
      </c>
      <c r="E265" s="61"/>
    </row>
    <row r="266" spans="1:5" ht="51">
      <c r="A266" s="87" t="s">
        <v>279</v>
      </c>
      <c r="B266" s="62" t="s">
        <v>284</v>
      </c>
      <c r="C266" s="82">
        <v>7401500</v>
      </c>
      <c r="D266" s="82">
        <f>C266</f>
        <v>7401500</v>
      </c>
      <c r="E266" s="82" t="s">
        <v>6</v>
      </c>
    </row>
    <row r="267" spans="1:5" ht="51">
      <c r="A267" s="86" t="s">
        <v>220</v>
      </c>
      <c r="B267" s="71" t="s">
        <v>221</v>
      </c>
      <c r="C267" s="81">
        <f>7760246+1600000</f>
        <v>9360246</v>
      </c>
      <c r="D267" s="61"/>
      <c r="E267" s="61">
        <f>C267</f>
        <v>9360246</v>
      </c>
    </row>
    <row r="268" spans="1:5" ht="25.5">
      <c r="A268" s="56" t="s">
        <v>241</v>
      </c>
      <c r="B268" s="63" t="s">
        <v>242</v>
      </c>
      <c r="C268" s="61">
        <v>19170285</v>
      </c>
      <c r="D268" s="61"/>
      <c r="E268" s="33">
        <f>C268</f>
        <v>19170285</v>
      </c>
    </row>
    <row r="269" spans="1:7" ht="65.25" customHeight="1">
      <c r="A269" s="87" t="s">
        <v>250</v>
      </c>
      <c r="B269" s="63" t="s">
        <v>251</v>
      </c>
      <c r="C269" s="61">
        <v>5700000</v>
      </c>
      <c r="D269" s="33">
        <f>C269</f>
        <v>5700000</v>
      </c>
      <c r="E269" s="61"/>
      <c r="G269" s="30" t="s">
        <v>6</v>
      </c>
    </row>
    <row r="270" spans="1:5" ht="63.75">
      <c r="A270" s="87" t="s">
        <v>327</v>
      </c>
      <c r="B270" s="62" t="s">
        <v>328</v>
      </c>
      <c r="C270" s="130">
        <f>52402500/25</f>
        <v>2096100</v>
      </c>
      <c r="D270" s="130">
        <f>C270</f>
        <v>2096100</v>
      </c>
      <c r="E270" s="35"/>
    </row>
    <row r="271" spans="1:5" ht="38.25">
      <c r="A271" s="87" t="s">
        <v>342</v>
      </c>
      <c r="B271" s="63" t="s">
        <v>343</v>
      </c>
      <c r="C271" s="82">
        <v>33367372</v>
      </c>
      <c r="D271" s="82">
        <f>C271</f>
        <v>33367372</v>
      </c>
      <c r="E271" s="35"/>
    </row>
    <row r="272" spans="1:5" ht="25.5">
      <c r="A272" s="87" t="s">
        <v>389</v>
      </c>
      <c r="B272" s="63" t="s">
        <v>390</v>
      </c>
      <c r="C272" s="82">
        <v>1485222</v>
      </c>
      <c r="D272" s="82">
        <f>C272</f>
        <v>1485222</v>
      </c>
      <c r="E272" s="81" t="s">
        <v>6</v>
      </c>
    </row>
    <row r="273" spans="1:5" ht="76.5">
      <c r="A273" s="87" t="s">
        <v>415</v>
      </c>
      <c r="B273" s="63" t="s">
        <v>416</v>
      </c>
      <c r="C273" s="82">
        <v>24879479</v>
      </c>
      <c r="D273" s="82"/>
      <c r="E273" s="103">
        <f aca="true" t="shared" si="5" ref="E273:E279">C273</f>
        <v>24879479</v>
      </c>
    </row>
    <row r="274" spans="1:5" ht="38.25">
      <c r="A274" s="83" t="s">
        <v>177</v>
      </c>
      <c r="B274" s="66" t="s">
        <v>178</v>
      </c>
      <c r="C274" s="82">
        <v>8372609</v>
      </c>
      <c r="D274" s="61"/>
      <c r="E274" s="103">
        <f t="shared" si="5"/>
        <v>8372609</v>
      </c>
    </row>
    <row r="275" spans="1:5" ht="51">
      <c r="A275" s="109" t="s">
        <v>181</v>
      </c>
      <c r="B275" s="76" t="s">
        <v>182</v>
      </c>
      <c r="C275" s="82">
        <v>11489054</v>
      </c>
      <c r="D275" s="81"/>
      <c r="E275" s="103">
        <f t="shared" si="5"/>
        <v>11489054</v>
      </c>
    </row>
    <row r="276" spans="1:5" ht="25.5">
      <c r="A276" s="87" t="s">
        <v>352</v>
      </c>
      <c r="B276" s="63" t="s">
        <v>353</v>
      </c>
      <c r="C276" s="80">
        <v>1397228</v>
      </c>
      <c r="D276" s="61"/>
      <c r="E276" s="103">
        <f t="shared" si="5"/>
        <v>1397228</v>
      </c>
    </row>
    <row r="277" spans="1:5" ht="25.5">
      <c r="A277" s="87" t="s">
        <v>292</v>
      </c>
      <c r="B277" s="63" t="s">
        <v>293</v>
      </c>
      <c r="C277" s="61">
        <v>1188072</v>
      </c>
      <c r="D277" s="61"/>
      <c r="E277" s="103">
        <f t="shared" si="5"/>
        <v>1188072</v>
      </c>
    </row>
    <row r="278" spans="1:5" ht="38.25">
      <c r="A278" s="87" t="s">
        <v>354</v>
      </c>
      <c r="B278" s="63" t="s">
        <v>355</v>
      </c>
      <c r="C278" s="80">
        <v>11953111</v>
      </c>
      <c r="D278" s="61"/>
      <c r="E278" s="103">
        <f t="shared" si="5"/>
        <v>11953111</v>
      </c>
    </row>
    <row r="279" spans="1:5" ht="38.25">
      <c r="A279" s="87" t="s">
        <v>363</v>
      </c>
      <c r="B279" s="63" t="s">
        <v>364</v>
      </c>
      <c r="C279" s="80">
        <v>7649040</v>
      </c>
      <c r="D279" s="61"/>
      <c r="E279" s="103">
        <f t="shared" si="5"/>
        <v>7649040</v>
      </c>
    </row>
    <row r="280" spans="1:7" ht="25.5">
      <c r="A280" s="87" t="s">
        <v>375</v>
      </c>
      <c r="B280" s="63" t="s">
        <v>376</v>
      </c>
      <c r="C280" s="80">
        <v>487200</v>
      </c>
      <c r="D280" s="81">
        <f>C280</f>
        <v>487200</v>
      </c>
      <c r="E280" s="103"/>
      <c r="G280" s="30">
        <f>D282+E282</f>
        <v>194368914.9</v>
      </c>
    </row>
    <row r="281" spans="1:7" ht="15">
      <c r="A281" s="87"/>
      <c r="B281" s="63"/>
      <c r="C281" s="80"/>
      <c r="D281" s="81"/>
      <c r="E281" s="103"/>
      <c r="G281" s="30"/>
    </row>
    <row r="282" spans="1:5" ht="15">
      <c r="A282" s="59" t="s">
        <v>2</v>
      </c>
      <c r="B282" s="60"/>
      <c r="C282" s="73">
        <f>SUM(C263:C280)</f>
        <v>194368914.9</v>
      </c>
      <c r="D282" s="73">
        <f>SUM(D263:D280)</f>
        <v>57903206</v>
      </c>
      <c r="E282" s="73">
        <f>SUM(E263:E280)</f>
        <v>136465708.9</v>
      </c>
    </row>
    <row r="283" spans="1:5" ht="15">
      <c r="A283" s="59" t="s">
        <v>6</v>
      </c>
      <c r="B283" s="40"/>
      <c r="C283" s="35"/>
      <c r="D283" s="38"/>
      <c r="E283" s="81"/>
    </row>
    <row r="284" spans="1:5" ht="15">
      <c r="A284" s="59" t="s">
        <v>6</v>
      </c>
      <c r="B284" s="40"/>
      <c r="C284" s="38"/>
      <c r="D284" s="61"/>
      <c r="E284" s="61"/>
    </row>
    <row r="285" spans="1:5" ht="15">
      <c r="A285" s="59" t="s">
        <v>17</v>
      </c>
      <c r="B285" s="60"/>
      <c r="C285" s="61"/>
      <c r="D285" s="81" t="s">
        <v>6</v>
      </c>
      <c r="E285" s="61"/>
    </row>
    <row r="286" spans="1:5" ht="15">
      <c r="A286" s="79" t="s">
        <v>6</v>
      </c>
      <c r="B286" s="62" t="s">
        <v>6</v>
      </c>
      <c r="C286" s="82" t="s">
        <v>6</v>
      </c>
      <c r="D286" s="82" t="s">
        <v>6</v>
      </c>
      <c r="E286" s="61"/>
    </row>
    <row r="287" spans="1:5" ht="51">
      <c r="A287" s="87" t="s">
        <v>272</v>
      </c>
      <c r="B287" s="62" t="s">
        <v>278</v>
      </c>
      <c r="C287" s="82">
        <v>369460</v>
      </c>
      <c r="D287" s="82">
        <f>C287</f>
        <v>369460</v>
      </c>
      <c r="E287" s="61"/>
    </row>
    <row r="288" spans="1:5" ht="51">
      <c r="A288" s="87" t="s">
        <v>279</v>
      </c>
      <c r="B288" s="62" t="s">
        <v>284</v>
      </c>
      <c r="C288" s="82">
        <v>1332761</v>
      </c>
      <c r="D288" s="82">
        <f>C288</f>
        <v>1332761</v>
      </c>
      <c r="E288" s="61"/>
    </row>
    <row r="289" spans="1:5" ht="38.25">
      <c r="A289" s="87" t="s">
        <v>193</v>
      </c>
      <c r="B289" s="63" t="s">
        <v>194</v>
      </c>
      <c r="C289" s="81">
        <v>9800000</v>
      </c>
      <c r="D289" s="81">
        <f>C289</f>
        <v>9800000</v>
      </c>
      <c r="E289" s="61"/>
    </row>
    <row r="290" spans="1:5" ht="38.25">
      <c r="A290" s="86" t="s">
        <v>229</v>
      </c>
      <c r="B290" s="63" t="s">
        <v>228</v>
      </c>
      <c r="C290" s="120">
        <v>143897948</v>
      </c>
      <c r="D290" s="61">
        <f>C290</f>
        <v>143897948</v>
      </c>
      <c r="E290" s="43"/>
    </row>
    <row r="291" spans="1:5" ht="63.75">
      <c r="A291" s="127" t="s">
        <v>327</v>
      </c>
      <c r="B291" s="128" t="s">
        <v>328</v>
      </c>
      <c r="C291" s="129">
        <f>52402500/25</f>
        <v>2096100</v>
      </c>
      <c r="D291" s="129">
        <f>C291</f>
        <v>2096100</v>
      </c>
      <c r="E291" s="36" t="s">
        <v>6</v>
      </c>
    </row>
    <row r="292" spans="1:5" ht="38.25">
      <c r="A292" s="87" t="s">
        <v>493</v>
      </c>
      <c r="B292" s="62" t="s">
        <v>494</v>
      </c>
      <c r="C292" s="130">
        <v>50870082</v>
      </c>
      <c r="D292" s="130"/>
      <c r="E292" s="81">
        <f>C292</f>
        <v>50870082</v>
      </c>
    </row>
    <row r="293" spans="1:7" ht="15">
      <c r="A293" s="56"/>
      <c r="B293" s="63"/>
      <c r="C293" s="61"/>
      <c r="D293" s="73" t="s">
        <v>6</v>
      </c>
      <c r="E293" s="73" t="s">
        <v>6</v>
      </c>
      <c r="G293" s="30">
        <f>D294+E294</f>
        <v>208366351</v>
      </c>
    </row>
    <row r="294" spans="1:5" ht="15">
      <c r="A294" s="56" t="s">
        <v>8</v>
      </c>
      <c r="B294" s="60"/>
      <c r="C294" s="73">
        <f>SUM(C286:C293)</f>
        <v>208366351</v>
      </c>
      <c r="D294" s="73">
        <f>SUM(D286:D293)</f>
        <v>157496269</v>
      </c>
      <c r="E294" s="73">
        <f>SUM(E286:E293)</f>
        <v>50870082</v>
      </c>
    </row>
    <row r="295" spans="1:5" ht="15">
      <c r="A295" s="56" t="s">
        <v>6</v>
      </c>
      <c r="B295" s="60"/>
      <c r="C295" s="73"/>
      <c r="D295" s="69"/>
      <c r="E295" s="82" t="s">
        <v>6</v>
      </c>
    </row>
    <row r="296" spans="1:5" ht="15">
      <c r="A296" s="59" t="s">
        <v>6</v>
      </c>
      <c r="B296" s="60"/>
      <c r="C296" s="69"/>
      <c r="D296" s="61"/>
      <c r="E296" s="61"/>
    </row>
    <row r="297" spans="1:7" ht="15">
      <c r="A297" s="59" t="s">
        <v>18</v>
      </c>
      <c r="B297" s="60"/>
      <c r="C297" s="61"/>
      <c r="D297" s="61"/>
      <c r="E297" s="61" t="s">
        <v>6</v>
      </c>
      <c r="G297" s="30" t="s">
        <v>6</v>
      </c>
    </row>
    <row r="298" spans="1:5" ht="15">
      <c r="A298" s="79" t="s">
        <v>6</v>
      </c>
      <c r="B298" s="60" t="s">
        <v>6</v>
      </c>
      <c r="C298" s="82" t="s">
        <v>6</v>
      </c>
      <c r="D298" s="61" t="s">
        <v>6</v>
      </c>
      <c r="E298" s="61" t="str">
        <f>C298</f>
        <v> </v>
      </c>
    </row>
    <row r="299" spans="1:5" ht="38.25">
      <c r="A299" s="79" t="s">
        <v>71</v>
      </c>
      <c r="B299" s="60" t="s">
        <v>72</v>
      </c>
      <c r="C299" s="82">
        <v>27375932</v>
      </c>
      <c r="D299" s="61" t="s">
        <v>6</v>
      </c>
      <c r="E299" s="61">
        <f>C299</f>
        <v>27375932</v>
      </c>
    </row>
    <row r="300" spans="1:5" ht="51">
      <c r="A300" s="87" t="s">
        <v>272</v>
      </c>
      <c r="B300" s="62" t="s">
        <v>278</v>
      </c>
      <c r="C300" s="82">
        <v>4814815</v>
      </c>
      <c r="D300" s="82">
        <f aca="true" t="shared" si="6" ref="D300:D307">C300</f>
        <v>4814815</v>
      </c>
      <c r="E300" s="61"/>
    </row>
    <row r="301" spans="1:5" ht="51">
      <c r="A301" s="87" t="s">
        <v>279</v>
      </c>
      <c r="B301" s="62" t="s">
        <v>284</v>
      </c>
      <c r="C301" s="82">
        <v>1684190</v>
      </c>
      <c r="D301" s="82">
        <f t="shared" si="6"/>
        <v>1684190</v>
      </c>
      <c r="E301" s="61"/>
    </row>
    <row r="302" spans="1:5" ht="63.75">
      <c r="A302" s="87" t="s">
        <v>248</v>
      </c>
      <c r="B302" s="63" t="s">
        <v>249</v>
      </c>
      <c r="C302" s="81">
        <f>15960000/4</f>
        <v>3990000</v>
      </c>
      <c r="D302" s="82">
        <f t="shared" si="6"/>
        <v>3990000</v>
      </c>
      <c r="E302" s="43"/>
    </row>
    <row r="303" spans="1:5" ht="63.75">
      <c r="A303" s="127" t="s">
        <v>327</v>
      </c>
      <c r="B303" s="128" t="s">
        <v>328</v>
      </c>
      <c r="C303" s="129">
        <f>52402500/25</f>
        <v>2096100</v>
      </c>
      <c r="D303" s="129">
        <f t="shared" si="6"/>
        <v>2096100</v>
      </c>
      <c r="E303" s="43"/>
    </row>
    <row r="304" spans="1:5" ht="89.25">
      <c r="A304" s="86" t="s">
        <v>336</v>
      </c>
      <c r="B304" s="63" t="s">
        <v>337</v>
      </c>
      <c r="C304" s="80">
        <v>17986080</v>
      </c>
      <c r="D304" s="80">
        <f t="shared" si="6"/>
        <v>17986080</v>
      </c>
      <c r="E304" s="43"/>
    </row>
    <row r="305" spans="1:5" ht="38.25">
      <c r="A305" s="86" t="s">
        <v>361</v>
      </c>
      <c r="B305" s="63" t="s">
        <v>362</v>
      </c>
      <c r="C305" s="80">
        <v>15496822</v>
      </c>
      <c r="D305" s="80">
        <f t="shared" si="6"/>
        <v>15496822</v>
      </c>
      <c r="E305" s="43"/>
    </row>
    <row r="306" spans="1:5" ht="38.25">
      <c r="A306" s="86" t="s">
        <v>437</v>
      </c>
      <c r="B306" s="63" t="s">
        <v>438</v>
      </c>
      <c r="C306" s="80">
        <v>7549062</v>
      </c>
      <c r="D306" s="80">
        <f t="shared" si="6"/>
        <v>7549062</v>
      </c>
      <c r="E306" s="43"/>
    </row>
    <row r="307" spans="1:5" ht="25.5">
      <c r="A307" s="64" t="s">
        <v>153</v>
      </c>
      <c r="B307" s="66" t="s">
        <v>154</v>
      </c>
      <c r="C307" s="61">
        <v>8599080</v>
      </c>
      <c r="D307" s="61">
        <f t="shared" si="6"/>
        <v>8599080</v>
      </c>
      <c r="E307" s="61" t="s">
        <v>6</v>
      </c>
    </row>
    <row r="308" spans="1:5" ht="38.25">
      <c r="A308" s="59" t="s">
        <v>167</v>
      </c>
      <c r="B308" s="66" t="s">
        <v>168</v>
      </c>
      <c r="C308" s="61">
        <v>4304481</v>
      </c>
      <c r="D308" s="61"/>
      <c r="E308" s="61">
        <f>C308</f>
        <v>4304481</v>
      </c>
    </row>
    <row r="309" spans="1:5" ht="15">
      <c r="A309" s="59" t="s">
        <v>443</v>
      </c>
      <c r="B309" s="66" t="s">
        <v>444</v>
      </c>
      <c r="C309" s="61">
        <v>1064200</v>
      </c>
      <c r="D309" s="61">
        <f>C309</f>
        <v>1064200</v>
      </c>
      <c r="E309" s="61"/>
    </row>
    <row r="310" spans="1:7" ht="15">
      <c r="A310" s="59"/>
      <c r="B310" s="63"/>
      <c r="C310" s="80"/>
      <c r="D310" s="80"/>
      <c r="E310" s="73" t="s">
        <v>6</v>
      </c>
      <c r="G310" s="30">
        <f>D311+E311</f>
        <v>94960762</v>
      </c>
    </row>
    <row r="311" spans="1:5" ht="15">
      <c r="A311" s="86" t="s">
        <v>8</v>
      </c>
      <c r="B311" s="60"/>
      <c r="C311" s="73">
        <f>SUM(C298:C309)</f>
        <v>94960762</v>
      </c>
      <c r="D311" s="73">
        <f>SUM(D298:D309)</f>
        <v>63280349</v>
      </c>
      <c r="E311" s="73">
        <f>SUM(E298:E309)</f>
        <v>31680413</v>
      </c>
    </row>
    <row r="312" spans="1:5" ht="15">
      <c r="A312" s="56" t="s">
        <v>6</v>
      </c>
      <c r="B312" s="40"/>
      <c r="C312" s="44"/>
      <c r="D312" s="61"/>
      <c r="E312" s="61"/>
    </row>
    <row r="313" spans="1:5" ht="15">
      <c r="A313" s="59" t="s">
        <v>6</v>
      </c>
      <c r="B313" s="60"/>
      <c r="C313" s="61"/>
      <c r="D313" s="61"/>
      <c r="E313" s="61"/>
    </row>
    <row r="314" spans="1:5" ht="15">
      <c r="A314" s="59" t="s">
        <v>19</v>
      </c>
      <c r="B314" s="60"/>
      <c r="C314" s="61"/>
      <c r="D314" s="107" t="s">
        <v>6</v>
      </c>
      <c r="E314" s="61"/>
    </row>
    <row r="315" spans="1:5" ht="15">
      <c r="A315" s="79" t="s">
        <v>6</v>
      </c>
      <c r="B315" s="106" t="s">
        <v>6</v>
      </c>
      <c r="C315" s="107" t="s">
        <v>6</v>
      </c>
      <c r="D315" s="82" t="str">
        <f aca="true" t="shared" si="7" ref="D315:D321">C315</f>
        <v> </v>
      </c>
      <c r="E315" s="61"/>
    </row>
    <row r="316" spans="1:7" ht="63.75">
      <c r="A316" s="144" t="s">
        <v>41</v>
      </c>
      <c r="B316" s="106" t="s">
        <v>40</v>
      </c>
      <c r="C316" s="107">
        <f>2400000/2</f>
        <v>1200000</v>
      </c>
      <c r="D316" s="82">
        <f t="shared" si="7"/>
        <v>1200000</v>
      </c>
      <c r="E316" s="61"/>
      <c r="G316" s="30" t="s">
        <v>6</v>
      </c>
    </row>
    <row r="317" spans="1:5" ht="63.75">
      <c r="A317" s="87" t="s">
        <v>44</v>
      </c>
      <c r="B317" s="66" t="s">
        <v>43</v>
      </c>
      <c r="C317" s="82">
        <f>2300000/2</f>
        <v>1150000</v>
      </c>
      <c r="D317" s="82">
        <f t="shared" si="7"/>
        <v>1150000</v>
      </c>
      <c r="E317" s="61"/>
    </row>
    <row r="318" spans="1:5" ht="38.25">
      <c r="A318" s="109" t="s">
        <v>56</v>
      </c>
      <c r="B318" s="60" t="s">
        <v>55</v>
      </c>
      <c r="C318" s="82">
        <v>5820420</v>
      </c>
      <c r="D318" s="82">
        <f t="shared" si="7"/>
        <v>5820420</v>
      </c>
      <c r="E318" s="61"/>
    </row>
    <row r="319" spans="1:5" ht="51">
      <c r="A319" s="87" t="s">
        <v>272</v>
      </c>
      <c r="B319" s="62" t="s">
        <v>278</v>
      </c>
      <c r="C319" s="82">
        <v>7128800</v>
      </c>
      <c r="D319" s="82">
        <f t="shared" si="7"/>
        <v>7128800</v>
      </c>
      <c r="E319" s="61"/>
    </row>
    <row r="320" spans="1:5" ht="51">
      <c r="A320" s="87" t="s">
        <v>279</v>
      </c>
      <c r="B320" s="62" t="s">
        <v>284</v>
      </c>
      <c r="C320" s="82">
        <v>6656552</v>
      </c>
      <c r="D320" s="82">
        <f t="shared" si="7"/>
        <v>6656552</v>
      </c>
      <c r="E320" s="61"/>
    </row>
    <row r="321" spans="1:5" ht="38.25">
      <c r="A321" s="86" t="s">
        <v>206</v>
      </c>
      <c r="B321" s="63" t="s">
        <v>207</v>
      </c>
      <c r="C321" s="81">
        <v>17128232</v>
      </c>
      <c r="D321" s="81">
        <f t="shared" si="7"/>
        <v>17128232</v>
      </c>
      <c r="E321" s="61" t="s">
        <v>6</v>
      </c>
    </row>
    <row r="322" spans="1:7" ht="38.25">
      <c r="A322" s="87" t="s">
        <v>210</v>
      </c>
      <c r="B322" s="63" t="s">
        <v>211</v>
      </c>
      <c r="C322" s="81">
        <v>5717473</v>
      </c>
      <c r="D322" s="33"/>
      <c r="E322" s="61">
        <f>C322</f>
        <v>5717473</v>
      </c>
      <c r="F322" s="1" t="s">
        <v>6</v>
      </c>
      <c r="G322" s="30" t="s">
        <v>6</v>
      </c>
    </row>
    <row r="323" spans="1:7" ht="38.25">
      <c r="A323" s="87" t="s">
        <v>254</v>
      </c>
      <c r="B323" s="63" t="s">
        <v>255</v>
      </c>
      <c r="C323" s="61">
        <v>8420302</v>
      </c>
      <c r="D323" s="61"/>
      <c r="E323" s="61">
        <f>C323</f>
        <v>8420302</v>
      </c>
      <c r="G323" s="30"/>
    </row>
    <row r="324" spans="1:5" ht="63.75">
      <c r="A324" s="87" t="s">
        <v>327</v>
      </c>
      <c r="B324" s="62" t="s">
        <v>328</v>
      </c>
      <c r="C324" s="130">
        <f>52402500/25</f>
        <v>2096100</v>
      </c>
      <c r="D324" s="130">
        <f aca="true" t="shared" si="8" ref="D324:D329">C324</f>
        <v>2096100</v>
      </c>
      <c r="E324" s="43"/>
    </row>
    <row r="325" spans="1:5" ht="38.25">
      <c r="A325" s="87" t="s">
        <v>499</v>
      </c>
      <c r="B325" s="62" t="s">
        <v>500</v>
      </c>
      <c r="C325" s="130">
        <v>13799300</v>
      </c>
      <c r="D325" s="130">
        <f t="shared" si="8"/>
        <v>13799300</v>
      </c>
      <c r="E325" s="43"/>
    </row>
    <row r="326" spans="1:5" ht="38.25">
      <c r="A326" s="87" t="s">
        <v>501</v>
      </c>
      <c r="B326" s="62" t="s">
        <v>502</v>
      </c>
      <c r="C326" s="130">
        <v>6603833</v>
      </c>
      <c r="D326" s="130">
        <f t="shared" si="8"/>
        <v>6603833</v>
      </c>
      <c r="E326" s="43"/>
    </row>
    <row r="327" spans="1:5" ht="38.25">
      <c r="A327" s="87" t="s">
        <v>92</v>
      </c>
      <c r="B327" s="60" t="s">
        <v>93</v>
      </c>
      <c r="C327" s="82">
        <v>14984442</v>
      </c>
      <c r="D327" s="82">
        <f t="shared" si="8"/>
        <v>14984442</v>
      </c>
      <c r="E327" s="81" t="s">
        <v>6</v>
      </c>
    </row>
    <row r="328" spans="1:7" ht="38.25">
      <c r="A328" s="109" t="s">
        <v>151</v>
      </c>
      <c r="B328" s="60" t="s">
        <v>152</v>
      </c>
      <c r="C328" s="82">
        <v>937742</v>
      </c>
      <c r="D328" s="82">
        <f t="shared" si="8"/>
        <v>937742</v>
      </c>
      <c r="E328" s="61"/>
      <c r="G328" s="1" t="s">
        <v>6</v>
      </c>
    </row>
    <row r="329" spans="1:7" ht="25.5">
      <c r="A329" s="98" t="s">
        <v>373</v>
      </c>
      <c r="B329" s="135" t="s">
        <v>374</v>
      </c>
      <c r="C329" s="136">
        <v>11483768</v>
      </c>
      <c r="D329" s="136">
        <f t="shared" si="8"/>
        <v>11483768</v>
      </c>
      <c r="E329" s="105" t="s">
        <v>6</v>
      </c>
      <c r="G329" s="30" t="s">
        <v>6</v>
      </c>
    </row>
    <row r="330" spans="1:7" ht="38.25">
      <c r="A330" s="98" t="s">
        <v>405</v>
      </c>
      <c r="B330" s="135" t="s">
        <v>406</v>
      </c>
      <c r="C330" s="136">
        <v>4069297</v>
      </c>
      <c r="D330" s="136"/>
      <c r="E330" s="105">
        <f>C330</f>
        <v>4069297</v>
      </c>
      <c r="G330" s="30" t="s">
        <v>6</v>
      </c>
    </row>
    <row r="331" spans="1:7" ht="15">
      <c r="A331" s="98"/>
      <c r="B331" s="135"/>
      <c r="C331" s="136"/>
      <c r="D331" s="136"/>
      <c r="E331" s="105"/>
      <c r="G331" s="30"/>
    </row>
    <row r="332" spans="1:7" ht="15">
      <c r="A332" s="42" t="s">
        <v>2</v>
      </c>
      <c r="B332" s="40"/>
      <c r="C332" s="35">
        <f>SUM(C315:C330)</f>
        <v>107196261</v>
      </c>
      <c r="D332" s="35">
        <f>SUM(D315:D330)</f>
        <v>88989189</v>
      </c>
      <c r="E332" s="35">
        <f>SUM(E315:E330)</f>
        <v>18207072</v>
      </c>
      <c r="G332" s="30">
        <f>D332+E332</f>
        <v>107196261</v>
      </c>
    </row>
    <row r="333" spans="1:5" ht="15">
      <c r="A333" s="42" t="s">
        <v>6</v>
      </c>
      <c r="B333" s="60"/>
      <c r="C333" s="73"/>
      <c r="D333" s="73"/>
      <c r="E333" s="61"/>
    </row>
    <row r="334" spans="1:5" ht="15">
      <c r="A334" s="59" t="s">
        <v>6</v>
      </c>
      <c r="B334" s="60"/>
      <c r="C334" s="73"/>
      <c r="D334" s="61"/>
      <c r="E334" s="61"/>
    </row>
    <row r="335" spans="1:7" ht="15">
      <c r="A335" s="59" t="s">
        <v>20</v>
      </c>
      <c r="B335" s="62"/>
      <c r="C335" s="82"/>
      <c r="D335" s="82"/>
      <c r="E335" s="82" t="s">
        <v>6</v>
      </c>
      <c r="G335" s="30" t="s">
        <v>6</v>
      </c>
    </row>
    <row r="336" spans="1:5" ht="51">
      <c r="A336" s="87" t="s">
        <v>272</v>
      </c>
      <c r="B336" s="62" t="s">
        <v>278</v>
      </c>
      <c r="C336" s="82">
        <v>5875624</v>
      </c>
      <c r="D336" s="82">
        <f>C336</f>
        <v>5875624</v>
      </c>
      <c r="E336" s="82" t="s">
        <v>6</v>
      </c>
    </row>
    <row r="337" spans="1:7" ht="76.5">
      <c r="A337" s="88" t="s">
        <v>189</v>
      </c>
      <c r="B337" s="92" t="s">
        <v>190</v>
      </c>
      <c r="C337" s="114">
        <v>68427613</v>
      </c>
      <c r="D337" s="82">
        <f>2251500+1557880+826848+492779+518868+345438+2876800+765600+988320+1039360+1287600+466320+3129984</f>
        <v>16547297</v>
      </c>
      <c r="E337" s="82">
        <f>14532480+845232+9883225+10081800+6488768+3914267+4967352+1167192</f>
        <v>51880316</v>
      </c>
      <c r="G337" s="30" t="s">
        <v>6</v>
      </c>
    </row>
    <row r="338" spans="1:5" ht="51">
      <c r="A338" s="87" t="s">
        <v>279</v>
      </c>
      <c r="B338" s="62" t="s">
        <v>284</v>
      </c>
      <c r="C338" s="82">
        <v>3721116</v>
      </c>
      <c r="D338" s="82">
        <f>C338</f>
        <v>3721116</v>
      </c>
      <c r="E338" s="61" t="s">
        <v>6</v>
      </c>
    </row>
    <row r="339" spans="1:5" ht="38.25">
      <c r="A339" s="115" t="s">
        <v>191</v>
      </c>
      <c r="B339" s="63" t="s">
        <v>192</v>
      </c>
      <c r="C339" s="113">
        <v>24735566</v>
      </c>
      <c r="D339" s="61"/>
      <c r="E339" s="61">
        <f>C339</f>
        <v>24735566</v>
      </c>
    </row>
    <row r="340" spans="1:5" ht="38.25">
      <c r="A340" s="115" t="s">
        <v>202</v>
      </c>
      <c r="B340" s="63" t="s">
        <v>203</v>
      </c>
      <c r="C340" s="113">
        <v>15339736</v>
      </c>
      <c r="D340" s="113">
        <f>199560+1586490+99780+79824+1037680+498900+118388+10661454+698460+359200</f>
        <v>15339736</v>
      </c>
      <c r="E340" s="73" t="s">
        <v>6</v>
      </c>
    </row>
    <row r="341" spans="1:5" ht="63.75">
      <c r="A341" s="87" t="s">
        <v>248</v>
      </c>
      <c r="B341" s="63" t="s">
        <v>249</v>
      </c>
      <c r="C341" s="81">
        <f>15960000/4</f>
        <v>3990000</v>
      </c>
      <c r="D341" s="82">
        <f>C341</f>
        <v>3990000</v>
      </c>
      <c r="E341" s="43"/>
    </row>
    <row r="342" spans="1:5" ht="63.75">
      <c r="A342" s="127" t="s">
        <v>327</v>
      </c>
      <c r="B342" s="128" t="s">
        <v>328</v>
      </c>
      <c r="C342" s="129">
        <f>52402500/25</f>
        <v>2096100</v>
      </c>
      <c r="D342" s="129">
        <f>C342</f>
        <v>2096100</v>
      </c>
      <c r="E342" s="61"/>
    </row>
    <row r="343" spans="1:5" ht="35.25" customHeight="1">
      <c r="A343" s="87" t="s">
        <v>340</v>
      </c>
      <c r="B343" s="62" t="s">
        <v>341</v>
      </c>
      <c r="C343" s="130">
        <v>28292596</v>
      </c>
      <c r="D343" s="130">
        <f>C343</f>
        <v>28292596</v>
      </c>
      <c r="E343" s="82" t="s">
        <v>6</v>
      </c>
    </row>
    <row r="344" spans="1:5" ht="38.25">
      <c r="A344" s="127" t="s">
        <v>391</v>
      </c>
      <c r="B344" s="62" t="s">
        <v>392</v>
      </c>
      <c r="C344" s="130">
        <v>10059723</v>
      </c>
      <c r="D344" s="130">
        <f>C344/2</f>
        <v>5029861.5</v>
      </c>
      <c r="E344" s="82">
        <f>C344/2</f>
        <v>5029861.5</v>
      </c>
    </row>
    <row r="345" spans="1:5" ht="46.5" customHeight="1">
      <c r="A345" s="87" t="s">
        <v>439</v>
      </c>
      <c r="B345" s="62" t="s">
        <v>440</v>
      </c>
      <c r="C345" s="130">
        <v>6972528</v>
      </c>
      <c r="D345" s="130"/>
      <c r="E345" s="82">
        <f>C345</f>
        <v>6972528</v>
      </c>
    </row>
    <row r="346" spans="1:5" ht="38.25">
      <c r="A346" s="87" t="s">
        <v>445</v>
      </c>
      <c r="B346" s="62" t="s">
        <v>446</v>
      </c>
      <c r="C346" s="130">
        <v>15440857</v>
      </c>
      <c r="D346" s="130"/>
      <c r="E346" s="82">
        <f>C346</f>
        <v>15440857</v>
      </c>
    </row>
    <row r="347" spans="1:5" ht="25.5">
      <c r="A347" s="87" t="s">
        <v>141</v>
      </c>
      <c r="B347" s="63" t="s">
        <v>142</v>
      </c>
      <c r="C347" s="82">
        <v>1920960</v>
      </c>
      <c r="D347" s="81">
        <f>C347</f>
        <v>1920960</v>
      </c>
      <c r="E347" s="113" t="s">
        <v>6</v>
      </c>
    </row>
    <row r="348" spans="1:5" ht="25.5">
      <c r="A348" s="87" t="s">
        <v>157</v>
      </c>
      <c r="B348" s="63" t="s">
        <v>158</v>
      </c>
      <c r="C348" s="82">
        <v>9131601</v>
      </c>
      <c r="D348" s="114">
        <f>C348</f>
        <v>9131601</v>
      </c>
      <c r="E348" s="82" t="s">
        <v>6</v>
      </c>
    </row>
    <row r="349" spans="1:5" ht="38.25">
      <c r="A349" s="87" t="s">
        <v>295</v>
      </c>
      <c r="B349" s="63" t="s">
        <v>296</v>
      </c>
      <c r="C349" s="81">
        <v>4903779</v>
      </c>
      <c r="D349" s="82"/>
      <c r="E349" s="82">
        <f>C349</f>
        <v>4903779</v>
      </c>
    </row>
    <row r="350" spans="1:7" ht="25.5">
      <c r="A350" s="87" t="s">
        <v>468</v>
      </c>
      <c r="B350" s="63" t="s">
        <v>356</v>
      </c>
      <c r="C350" s="81">
        <v>1614024</v>
      </c>
      <c r="D350" s="82">
        <f>C350</f>
        <v>1614024</v>
      </c>
      <c r="E350" s="82"/>
      <c r="G350" s="30">
        <f>D351+E351</f>
        <v>2246920</v>
      </c>
    </row>
    <row r="351" spans="1:7" ht="38.25">
      <c r="A351" s="127" t="s">
        <v>462</v>
      </c>
      <c r="B351" s="91" t="s">
        <v>463</v>
      </c>
      <c r="C351" s="103">
        <v>2246920</v>
      </c>
      <c r="D351" s="105"/>
      <c r="E351" s="105">
        <f>C351</f>
        <v>2246920</v>
      </c>
      <c r="G351" s="30" t="s">
        <v>6</v>
      </c>
    </row>
    <row r="352" spans="1:7" ht="38.25">
      <c r="A352" s="87" t="s">
        <v>452</v>
      </c>
      <c r="B352" s="63" t="s">
        <v>453</v>
      </c>
      <c r="C352" s="81">
        <v>8851283</v>
      </c>
      <c r="D352" s="82"/>
      <c r="E352" s="105">
        <f>C352</f>
        <v>8851283</v>
      </c>
      <c r="G352" s="30"/>
    </row>
    <row r="353" spans="1:7" ht="38.25">
      <c r="A353" s="87"/>
      <c r="B353" s="63" t="s">
        <v>469</v>
      </c>
      <c r="C353" s="81">
        <v>45672000</v>
      </c>
      <c r="D353" s="82">
        <f>C353</f>
        <v>45672000</v>
      </c>
      <c r="E353" s="105"/>
      <c r="G353" s="30"/>
    </row>
    <row r="354" spans="1:7" ht="15">
      <c r="A354" s="87"/>
      <c r="B354" s="63"/>
      <c r="C354" s="81"/>
      <c r="D354" s="82"/>
      <c r="E354" s="105"/>
      <c r="G354" s="30"/>
    </row>
    <row r="355" spans="1:5" ht="15">
      <c r="A355" s="59" t="s">
        <v>8</v>
      </c>
      <c r="B355" s="60"/>
      <c r="C355" s="73">
        <f>SUM(C335:C353)</f>
        <v>259292026</v>
      </c>
      <c r="D355" s="73">
        <f>SUM(D335:D353)</f>
        <v>139230915.5</v>
      </c>
      <c r="E355" s="73">
        <f>SUM(E335:E353)</f>
        <v>120061110.5</v>
      </c>
    </row>
    <row r="356" spans="1:5" ht="15">
      <c r="A356" s="59" t="s">
        <v>6</v>
      </c>
      <c r="B356" s="60"/>
      <c r="C356" s="69"/>
      <c r="D356" s="61"/>
      <c r="E356" s="61"/>
    </row>
    <row r="357" spans="1:5" ht="15">
      <c r="A357" s="59" t="s">
        <v>21</v>
      </c>
      <c r="B357" s="60"/>
      <c r="C357" s="61"/>
      <c r="D357" s="61"/>
      <c r="E357" s="61"/>
    </row>
    <row r="358" spans="1:5" ht="15">
      <c r="A358" s="79" t="s">
        <v>6</v>
      </c>
      <c r="B358" s="62" t="s">
        <v>6</v>
      </c>
      <c r="C358" s="82" t="s">
        <v>6</v>
      </c>
      <c r="D358" s="82" t="str">
        <f aca="true" t="shared" si="9" ref="D358:D363">C358</f>
        <v> </v>
      </c>
      <c r="E358" s="61"/>
    </row>
    <row r="359" spans="1:5" ht="51">
      <c r="A359" s="87" t="s">
        <v>272</v>
      </c>
      <c r="B359" s="62" t="s">
        <v>278</v>
      </c>
      <c r="C359" s="82">
        <v>2625064</v>
      </c>
      <c r="D359" s="82">
        <f t="shared" si="9"/>
        <v>2625064</v>
      </c>
      <c r="E359" s="61"/>
    </row>
    <row r="360" spans="1:5" ht="51">
      <c r="A360" s="87" t="s">
        <v>279</v>
      </c>
      <c r="B360" s="62" t="s">
        <v>284</v>
      </c>
      <c r="C360" s="82">
        <v>2740860</v>
      </c>
      <c r="D360" s="82">
        <f t="shared" si="9"/>
        <v>2740860</v>
      </c>
      <c r="E360" s="61"/>
    </row>
    <row r="361" spans="1:5" ht="25.5">
      <c r="A361" s="116" t="s">
        <v>260</v>
      </c>
      <c r="B361" s="97" t="s">
        <v>261</v>
      </c>
      <c r="C361" s="81">
        <v>17295613</v>
      </c>
      <c r="D361" s="82">
        <f t="shared" si="9"/>
        <v>17295613</v>
      </c>
      <c r="E361" s="43"/>
    </row>
    <row r="362" spans="1:6" ht="63.75">
      <c r="A362" s="127" t="s">
        <v>327</v>
      </c>
      <c r="B362" s="128" t="s">
        <v>328</v>
      </c>
      <c r="C362" s="129">
        <f>52402500/25</f>
        <v>2096100</v>
      </c>
      <c r="D362" s="129">
        <f t="shared" si="9"/>
        <v>2096100</v>
      </c>
      <c r="E362" s="35"/>
      <c r="F362" s="1" t="s">
        <v>6</v>
      </c>
    </row>
    <row r="363" spans="1:5" ht="42.75" customHeight="1">
      <c r="A363" s="87" t="s">
        <v>338</v>
      </c>
      <c r="B363" s="60" t="s">
        <v>339</v>
      </c>
      <c r="C363" s="133">
        <v>32793311</v>
      </c>
      <c r="D363" s="81">
        <f t="shared" si="9"/>
        <v>32793311</v>
      </c>
      <c r="E363" s="61" t="s">
        <v>6</v>
      </c>
    </row>
    <row r="364" spans="1:5" ht="25.5">
      <c r="A364" s="56" t="s">
        <v>306</v>
      </c>
      <c r="B364" s="63" t="s">
        <v>307</v>
      </c>
      <c r="C364" s="61">
        <v>7462698</v>
      </c>
      <c r="D364" s="61">
        <f>C364-E364</f>
        <v>3022597</v>
      </c>
      <c r="E364" s="61">
        <f>907027+331574+3201500</f>
        <v>4440101</v>
      </c>
    </row>
    <row r="365" spans="1:5" ht="51">
      <c r="A365" s="102" t="s">
        <v>365</v>
      </c>
      <c r="B365" s="91" t="s">
        <v>366</v>
      </c>
      <c r="C365" s="103">
        <v>2470164</v>
      </c>
      <c r="D365" s="103">
        <f>C365</f>
        <v>2470164</v>
      </c>
      <c r="E365" s="81"/>
    </row>
    <row r="366" spans="1:7" ht="15">
      <c r="A366" s="87"/>
      <c r="B366" s="91"/>
      <c r="C366" s="43"/>
      <c r="D366" s="35" t="s">
        <v>6</v>
      </c>
      <c r="E366" s="35" t="s">
        <v>6</v>
      </c>
      <c r="G366" s="30">
        <f>D367+E367</f>
        <v>67483810</v>
      </c>
    </row>
    <row r="367" spans="1:7" ht="15">
      <c r="A367" s="37"/>
      <c r="B367" s="40"/>
      <c r="C367" s="35">
        <f>SUM(C358:C366)</f>
        <v>67483810</v>
      </c>
      <c r="D367" s="35">
        <f>SUM(D357:D365)</f>
        <v>63043709</v>
      </c>
      <c r="E367" s="35">
        <f>SUM(E357:E365)</f>
        <v>4440101</v>
      </c>
      <c r="G367" s="30" t="s">
        <v>6</v>
      </c>
    </row>
    <row r="368" spans="1:5" ht="15">
      <c r="A368" s="34" t="s">
        <v>2</v>
      </c>
      <c r="B368" s="60"/>
      <c r="C368" s="73"/>
      <c r="D368" s="73"/>
      <c r="E368" s="61"/>
    </row>
    <row r="369" spans="1:5" ht="15">
      <c r="A369" s="59" t="s">
        <v>6</v>
      </c>
      <c r="B369" s="60"/>
      <c r="C369" s="73"/>
      <c r="D369" s="61"/>
      <c r="E369" s="61"/>
    </row>
    <row r="370" spans="1:5" ht="15">
      <c r="A370" s="59" t="s">
        <v>22</v>
      </c>
      <c r="B370" s="60"/>
      <c r="C370" s="61"/>
      <c r="D370" s="82" t="s">
        <v>6</v>
      </c>
      <c r="E370" s="61"/>
    </row>
    <row r="371" spans="1:5" ht="15">
      <c r="A371" s="79" t="s">
        <v>6</v>
      </c>
      <c r="B371" s="70" t="s">
        <v>6</v>
      </c>
      <c r="C371" s="108" t="s">
        <v>6</v>
      </c>
      <c r="D371" s="82" t="s">
        <v>6</v>
      </c>
      <c r="E371" s="61"/>
    </row>
    <row r="372" spans="1:5" ht="38.25">
      <c r="A372" s="79" t="s">
        <v>319</v>
      </c>
      <c r="B372" s="70" t="s">
        <v>42</v>
      </c>
      <c r="C372" s="108">
        <v>3000000</v>
      </c>
      <c r="D372" s="82">
        <f aca="true" t="shared" si="10" ref="D372:D377">C372</f>
        <v>3000000</v>
      </c>
      <c r="E372" s="61"/>
    </row>
    <row r="373" spans="1:5" ht="38.25">
      <c r="A373" s="79" t="s">
        <v>309</v>
      </c>
      <c r="B373" s="70" t="s">
        <v>310</v>
      </c>
      <c r="C373" s="108">
        <v>812000</v>
      </c>
      <c r="D373" s="82">
        <f t="shared" si="10"/>
        <v>812000</v>
      </c>
      <c r="E373" s="61"/>
    </row>
    <row r="374" spans="1:5" ht="51">
      <c r="A374" s="87" t="s">
        <v>272</v>
      </c>
      <c r="B374" s="62" t="s">
        <v>278</v>
      </c>
      <c r="C374" s="82">
        <v>3834330</v>
      </c>
      <c r="D374" s="82">
        <f t="shared" si="10"/>
        <v>3834330</v>
      </c>
      <c r="E374" s="61"/>
    </row>
    <row r="375" spans="1:5" ht="51">
      <c r="A375" s="87" t="s">
        <v>279</v>
      </c>
      <c r="B375" s="62" t="s">
        <v>284</v>
      </c>
      <c r="C375" s="82">
        <v>1943488</v>
      </c>
      <c r="D375" s="82">
        <f t="shared" si="10"/>
        <v>1943488</v>
      </c>
      <c r="E375" s="82" t="s">
        <v>6</v>
      </c>
    </row>
    <row r="376" spans="1:5" ht="38.25">
      <c r="A376" s="110" t="s">
        <v>202</v>
      </c>
      <c r="B376" s="60" t="s">
        <v>203</v>
      </c>
      <c r="C376" s="82">
        <v>29550460</v>
      </c>
      <c r="D376" s="82">
        <f t="shared" si="10"/>
        <v>29550460</v>
      </c>
      <c r="E376" s="61"/>
    </row>
    <row r="377" spans="1:5" ht="63.75">
      <c r="A377" s="84" t="s">
        <v>248</v>
      </c>
      <c r="B377" s="63" t="s">
        <v>249</v>
      </c>
      <c r="C377" s="82">
        <f>15960000/4</f>
        <v>3990000</v>
      </c>
      <c r="D377" s="82">
        <f t="shared" si="10"/>
        <v>3990000</v>
      </c>
      <c r="E377" s="73"/>
    </row>
    <row r="378" spans="1:5" ht="25.5">
      <c r="A378" s="56" t="s">
        <v>324</v>
      </c>
      <c r="B378" s="63" t="s">
        <v>238</v>
      </c>
      <c r="C378" s="61">
        <v>12112800</v>
      </c>
      <c r="D378" s="61">
        <f>C378</f>
        <v>12112800</v>
      </c>
      <c r="E378" s="43"/>
    </row>
    <row r="379" spans="1:7" ht="63.75">
      <c r="A379" s="127" t="s">
        <v>327</v>
      </c>
      <c r="B379" s="128" t="s">
        <v>328</v>
      </c>
      <c r="C379" s="129">
        <f>52402500/25</f>
        <v>2096100</v>
      </c>
      <c r="D379" s="129">
        <f>C379</f>
        <v>2096100</v>
      </c>
      <c r="E379" s="61" t="s">
        <v>6</v>
      </c>
      <c r="F379" s="137"/>
      <c r="G379" s="30">
        <f>D382+E382</f>
        <v>67339178</v>
      </c>
    </row>
    <row r="380" spans="1:7" ht="25.5">
      <c r="A380" s="159" t="s">
        <v>470</v>
      </c>
      <c r="B380" s="62" t="s">
        <v>471</v>
      </c>
      <c r="C380" s="130">
        <v>10000000</v>
      </c>
      <c r="D380" s="130">
        <f>C380</f>
        <v>10000000</v>
      </c>
      <c r="E380" s="61"/>
      <c r="F380" s="137"/>
      <c r="G380" s="30"/>
    </row>
    <row r="381" spans="1:7" ht="15">
      <c r="A381" s="87"/>
      <c r="B381" s="62"/>
      <c r="C381" s="130"/>
      <c r="D381" s="130"/>
      <c r="E381" s="61"/>
      <c r="F381" s="137"/>
      <c r="G381" s="30"/>
    </row>
    <row r="382" spans="1:5" ht="15">
      <c r="A382" s="59" t="s">
        <v>2</v>
      </c>
      <c r="B382" s="60"/>
      <c r="C382" s="73">
        <f>SUM(C371:C381)</f>
        <v>67339178</v>
      </c>
      <c r="D382" s="73">
        <f>SUM(D371:D381)</f>
        <v>67339178</v>
      </c>
      <c r="E382" s="73">
        <f>SUM(E371:E381)</f>
        <v>0</v>
      </c>
    </row>
    <row r="383" spans="1:5" ht="15">
      <c r="A383" s="59" t="s">
        <v>6</v>
      </c>
      <c r="B383" s="60"/>
      <c r="C383" s="73"/>
      <c r="D383" s="61" t="s">
        <v>6</v>
      </c>
      <c r="E383" s="61"/>
    </row>
    <row r="384" spans="1:6" ht="15">
      <c r="A384" s="59" t="s">
        <v>6</v>
      </c>
      <c r="B384" s="60"/>
      <c r="C384" s="73"/>
      <c r="D384" s="61"/>
      <c r="E384" s="82" t="s">
        <v>6</v>
      </c>
      <c r="F384" s="1" t="s">
        <v>6</v>
      </c>
    </row>
    <row r="385" spans="1:5" ht="15">
      <c r="A385" s="59" t="s">
        <v>23</v>
      </c>
      <c r="B385" s="60"/>
      <c r="C385" s="61"/>
      <c r="D385" s="82" t="s">
        <v>6</v>
      </c>
      <c r="E385" s="61"/>
    </row>
    <row r="386" spans="1:5" ht="15">
      <c r="A386" s="85" t="s">
        <v>6</v>
      </c>
      <c r="B386" s="71" t="s">
        <v>6</v>
      </c>
      <c r="C386" s="82" t="s">
        <v>6</v>
      </c>
      <c r="D386" s="82" t="s">
        <v>6</v>
      </c>
      <c r="E386" s="82" t="s">
        <v>6</v>
      </c>
    </row>
    <row r="387" spans="1:5" ht="25.5">
      <c r="A387" s="110" t="s">
        <v>48</v>
      </c>
      <c r="B387" s="71" t="s">
        <v>47</v>
      </c>
      <c r="C387" s="82">
        <v>38250923</v>
      </c>
      <c r="D387" s="82">
        <f>C387</f>
        <v>38250923</v>
      </c>
      <c r="E387" s="82" t="s">
        <v>6</v>
      </c>
    </row>
    <row r="388" spans="1:5" ht="25.5">
      <c r="A388" s="86" t="s">
        <v>81</v>
      </c>
      <c r="B388" s="71" t="s">
        <v>82</v>
      </c>
      <c r="C388" s="82">
        <v>29345623</v>
      </c>
      <c r="D388" s="82" t="s">
        <v>6</v>
      </c>
      <c r="E388" s="82">
        <f>C388</f>
        <v>29345623</v>
      </c>
    </row>
    <row r="389" spans="1:7" ht="51">
      <c r="A389" s="87" t="s">
        <v>272</v>
      </c>
      <c r="B389" s="62" t="s">
        <v>278</v>
      </c>
      <c r="C389" s="82">
        <v>4859102</v>
      </c>
      <c r="D389" s="82">
        <f>C389</f>
        <v>4859102</v>
      </c>
      <c r="E389" s="82"/>
      <c r="G389" s="30" t="s">
        <v>6</v>
      </c>
    </row>
    <row r="390" spans="1:5" ht="51">
      <c r="A390" s="87" t="s">
        <v>279</v>
      </c>
      <c r="B390" s="62" t="s">
        <v>284</v>
      </c>
      <c r="C390" s="82">
        <v>5417992</v>
      </c>
      <c r="D390" s="82">
        <f>C390</f>
        <v>5417992</v>
      </c>
      <c r="E390" s="61"/>
    </row>
    <row r="391" spans="1:5" ht="25.5">
      <c r="A391" s="56" t="s">
        <v>237</v>
      </c>
      <c r="B391" s="63" t="s">
        <v>238</v>
      </c>
      <c r="C391" s="61">
        <v>12112800</v>
      </c>
      <c r="D391" s="61">
        <f>C391</f>
        <v>12112800</v>
      </c>
      <c r="E391" s="61" t="s">
        <v>6</v>
      </c>
    </row>
    <row r="392" spans="1:5" ht="38.25">
      <c r="A392" s="87" t="s">
        <v>252</v>
      </c>
      <c r="B392" s="63" t="s">
        <v>253</v>
      </c>
      <c r="C392" s="61">
        <v>9018660</v>
      </c>
      <c r="D392" s="61"/>
      <c r="E392" s="81">
        <f>C392</f>
        <v>9018660</v>
      </c>
    </row>
    <row r="393" spans="1:5" ht="76.5">
      <c r="A393" s="116" t="s">
        <v>325</v>
      </c>
      <c r="B393" s="83" t="s">
        <v>326</v>
      </c>
      <c r="C393" s="80">
        <f>6253006/2</f>
        <v>3126503</v>
      </c>
      <c r="D393" s="80"/>
      <c r="E393" s="103">
        <f>C393</f>
        <v>3126503</v>
      </c>
    </row>
    <row r="394" spans="1:5" ht="63.75">
      <c r="A394" s="127" t="s">
        <v>327</v>
      </c>
      <c r="B394" s="128" t="s">
        <v>328</v>
      </c>
      <c r="C394" s="130">
        <f>52402500/25</f>
        <v>2096100</v>
      </c>
      <c r="D394" s="129">
        <f>C394</f>
        <v>2096100</v>
      </c>
      <c r="E394" s="141"/>
    </row>
    <row r="395" spans="1:5" ht="51">
      <c r="A395" s="138" t="s">
        <v>332</v>
      </c>
      <c r="B395" s="139" t="s">
        <v>333</v>
      </c>
      <c r="C395" s="140">
        <v>12913958</v>
      </c>
      <c r="D395" s="140">
        <f>SUM(C395)</f>
        <v>12913958</v>
      </c>
      <c r="E395" s="143" t="s">
        <v>6</v>
      </c>
    </row>
    <row r="396" spans="1:5" ht="63.75">
      <c r="A396" s="138" t="s">
        <v>387</v>
      </c>
      <c r="B396" s="139" t="s">
        <v>388</v>
      </c>
      <c r="C396" s="140">
        <v>16090461</v>
      </c>
      <c r="D396" s="140">
        <f>C396/2</f>
        <v>8045230.5</v>
      </c>
      <c r="E396" s="82">
        <f>C396/2</f>
        <v>8045230.5</v>
      </c>
    </row>
    <row r="397" spans="1:5" ht="63.75">
      <c r="A397" s="138" t="s">
        <v>447</v>
      </c>
      <c r="B397" s="139" t="s">
        <v>448</v>
      </c>
      <c r="C397" s="140">
        <v>1197616</v>
      </c>
      <c r="D397" s="140"/>
      <c r="E397" s="82">
        <f>C397</f>
        <v>1197616</v>
      </c>
    </row>
    <row r="398" spans="1:5" ht="38.25">
      <c r="A398" s="138" t="s">
        <v>497</v>
      </c>
      <c r="B398" s="139" t="s">
        <v>498</v>
      </c>
      <c r="C398" s="140">
        <v>14767880</v>
      </c>
      <c r="D398" s="140">
        <f>C398</f>
        <v>14767880</v>
      </c>
      <c r="E398" s="82"/>
    </row>
    <row r="399" spans="1:5" ht="25.5">
      <c r="A399" s="109" t="s">
        <v>102</v>
      </c>
      <c r="B399" s="60" t="s">
        <v>103</v>
      </c>
      <c r="C399" s="82">
        <v>11549552</v>
      </c>
      <c r="D399" s="82">
        <f>C399</f>
        <v>11549552</v>
      </c>
      <c r="E399" s="61" t="s">
        <v>6</v>
      </c>
    </row>
    <row r="400" spans="1:7" ht="38.25">
      <c r="A400" s="87" t="s">
        <v>143</v>
      </c>
      <c r="B400" s="83" t="s">
        <v>144</v>
      </c>
      <c r="C400" s="82">
        <v>10649953</v>
      </c>
      <c r="D400" s="61"/>
      <c r="E400" s="61">
        <f>C400</f>
        <v>10649953</v>
      </c>
      <c r="G400" s="30" t="s">
        <v>6</v>
      </c>
    </row>
    <row r="401" spans="1:5" ht="25.5">
      <c r="A401" s="86" t="s">
        <v>165</v>
      </c>
      <c r="B401" s="60" t="s">
        <v>166</v>
      </c>
      <c r="C401" s="82">
        <v>7893975</v>
      </c>
      <c r="D401" s="61"/>
      <c r="E401" s="61">
        <f>C401</f>
        <v>7893975</v>
      </c>
    </row>
    <row r="402" spans="1:5" ht="38.25">
      <c r="A402" s="87" t="s">
        <v>357</v>
      </c>
      <c r="B402" s="62" t="s">
        <v>358</v>
      </c>
      <c r="C402" s="130">
        <v>12623642</v>
      </c>
      <c r="D402" s="130">
        <f>C402</f>
        <v>12623642</v>
      </c>
      <c r="E402" s="81" t="s">
        <v>6</v>
      </c>
    </row>
    <row r="403" spans="1:7" ht="38.25">
      <c r="A403" s="87" t="s">
        <v>367</v>
      </c>
      <c r="B403" s="62" t="s">
        <v>368</v>
      </c>
      <c r="C403" s="130">
        <v>3448419</v>
      </c>
      <c r="D403" s="130">
        <f>32712+352287</f>
        <v>384999</v>
      </c>
      <c r="E403" s="81">
        <f>332247+588050+2143123</f>
        <v>3063420</v>
      </c>
      <c r="G403" s="30">
        <f>D405+E405</f>
        <v>195363159</v>
      </c>
    </row>
    <row r="404" spans="1:7" ht="15">
      <c r="A404" s="87"/>
      <c r="B404" s="62"/>
      <c r="C404" s="130"/>
      <c r="D404" s="130"/>
      <c r="E404" s="81"/>
      <c r="G404" s="30"/>
    </row>
    <row r="405" spans="1:5" ht="15">
      <c r="A405" s="59" t="s">
        <v>2</v>
      </c>
      <c r="B405" s="60"/>
      <c r="C405" s="73">
        <f>SUM(C386:C403)</f>
        <v>195363159</v>
      </c>
      <c r="D405" s="73">
        <f>SUM(D386:D403)</f>
        <v>123022178.5</v>
      </c>
      <c r="E405" s="73">
        <f>SUM(E386:E403)</f>
        <v>72340980.5</v>
      </c>
    </row>
    <row r="406" spans="1:5" ht="15">
      <c r="A406" s="59" t="s">
        <v>6</v>
      </c>
      <c r="B406" s="60"/>
      <c r="C406" s="73"/>
      <c r="D406" s="61" t="s">
        <v>6</v>
      </c>
      <c r="E406" s="43"/>
    </row>
    <row r="407" spans="1:5" ht="15">
      <c r="A407" s="59" t="s">
        <v>6</v>
      </c>
      <c r="B407" s="60"/>
      <c r="C407" s="73"/>
      <c r="D407" s="61"/>
      <c r="E407" s="61"/>
    </row>
    <row r="408" spans="1:5" ht="15">
      <c r="A408" s="59" t="s">
        <v>15</v>
      </c>
      <c r="B408" s="62" t="s">
        <v>6</v>
      </c>
      <c r="C408" s="82" t="s">
        <v>6</v>
      </c>
      <c r="D408" s="82" t="s">
        <v>6</v>
      </c>
      <c r="E408" s="61"/>
    </row>
    <row r="409" spans="1:6" ht="51">
      <c r="A409" s="87" t="s">
        <v>272</v>
      </c>
      <c r="B409" s="62" t="s">
        <v>275</v>
      </c>
      <c r="C409" s="82">
        <v>766520</v>
      </c>
      <c r="D409" s="82">
        <f>C409</f>
        <v>766520</v>
      </c>
      <c r="E409" s="43"/>
      <c r="F409" s="1" t="s">
        <v>6</v>
      </c>
    </row>
    <row r="410" spans="1:5" ht="51">
      <c r="A410" s="87" t="s">
        <v>308</v>
      </c>
      <c r="B410" s="62" t="s">
        <v>284</v>
      </c>
      <c r="C410" s="82">
        <v>3418038</v>
      </c>
      <c r="D410" s="82">
        <f>C410</f>
        <v>3418038</v>
      </c>
      <c r="E410" s="36" t="s">
        <v>6</v>
      </c>
    </row>
    <row r="411" spans="1:5" ht="63.75">
      <c r="A411" s="127" t="s">
        <v>327</v>
      </c>
      <c r="B411" s="128" t="s">
        <v>328</v>
      </c>
      <c r="C411" s="130">
        <f>52402500/25</f>
        <v>2096100</v>
      </c>
      <c r="D411" s="129">
        <f>C411</f>
        <v>2096100</v>
      </c>
      <c r="E411" s="73" t="s">
        <v>6</v>
      </c>
    </row>
    <row r="412" spans="1:5" ht="38.25">
      <c r="A412" s="87" t="s">
        <v>407</v>
      </c>
      <c r="B412" s="63" t="s">
        <v>408</v>
      </c>
      <c r="C412" s="80">
        <v>2201187</v>
      </c>
      <c r="D412" s="81">
        <f>SUM(C412)</f>
        <v>2201187</v>
      </c>
      <c r="E412" s="73"/>
    </row>
    <row r="413" spans="1:7" ht="25.5">
      <c r="A413" s="87" t="s">
        <v>433</v>
      </c>
      <c r="B413" s="63" t="s">
        <v>434</v>
      </c>
      <c r="C413" s="80">
        <v>4170270</v>
      </c>
      <c r="D413" s="81">
        <f>C413</f>
        <v>4170270</v>
      </c>
      <c r="E413" s="73" t="s">
        <v>6</v>
      </c>
      <c r="G413" s="30">
        <f>D415+E415</f>
        <v>12652115</v>
      </c>
    </row>
    <row r="414" spans="1:7" ht="15">
      <c r="A414" s="87"/>
      <c r="B414" s="63"/>
      <c r="C414" s="80"/>
      <c r="D414" s="81"/>
      <c r="E414" s="73"/>
      <c r="G414" s="30"/>
    </row>
    <row r="415" spans="1:7" ht="15">
      <c r="A415" s="59" t="s">
        <v>2</v>
      </c>
      <c r="B415" s="60"/>
      <c r="C415" s="73">
        <f>SUM(C408:C413)</f>
        <v>12652115</v>
      </c>
      <c r="D415" s="73">
        <f>SUM(D408:D413)</f>
        <v>12652115</v>
      </c>
      <c r="E415" s="73">
        <f>SUM(E408:E413)</f>
        <v>0</v>
      </c>
      <c r="G415" s="30" t="s">
        <v>6</v>
      </c>
    </row>
    <row r="416" spans="1:5" ht="15">
      <c r="A416" s="59" t="s">
        <v>6</v>
      </c>
      <c r="B416" s="60"/>
      <c r="C416" s="73"/>
      <c r="D416" s="73"/>
      <c r="E416" s="78"/>
    </row>
    <row r="417" spans="1:5" ht="15">
      <c r="A417" s="59"/>
      <c r="B417" s="60"/>
      <c r="C417" s="73"/>
      <c r="D417" s="61"/>
      <c r="E417" s="61"/>
    </row>
    <row r="418" spans="1:5" ht="15">
      <c r="A418" s="59" t="s">
        <v>29</v>
      </c>
      <c r="B418" s="83" t="s">
        <v>6</v>
      </c>
      <c r="C418" s="80" t="s">
        <v>6</v>
      </c>
      <c r="D418" s="80" t="s">
        <v>6</v>
      </c>
      <c r="E418" s="61"/>
    </row>
    <row r="419" spans="1:5" ht="51">
      <c r="A419" s="110" t="s">
        <v>36</v>
      </c>
      <c r="B419" s="83" t="s">
        <v>35</v>
      </c>
      <c r="C419" s="80" t="s">
        <v>37</v>
      </c>
      <c r="D419" s="80" t="str">
        <f aca="true" t="shared" si="11" ref="D419:D425">C419</f>
        <v>6.611.053</v>
      </c>
      <c r="E419" s="61"/>
    </row>
    <row r="420" spans="1:5" ht="51">
      <c r="A420" s="87" t="s">
        <v>39</v>
      </c>
      <c r="B420" s="97" t="s">
        <v>38</v>
      </c>
      <c r="C420" s="81">
        <f>3600000/4</f>
        <v>900000</v>
      </c>
      <c r="D420" s="80">
        <f t="shared" si="11"/>
        <v>900000</v>
      </c>
      <c r="E420" s="61"/>
    </row>
    <row r="421" spans="1:5" ht="25.5">
      <c r="A421" s="56" t="s">
        <v>65</v>
      </c>
      <c r="B421" s="63" t="s">
        <v>66</v>
      </c>
      <c r="C421" s="77">
        <v>1270000</v>
      </c>
      <c r="D421" s="81">
        <f t="shared" si="11"/>
        <v>1270000</v>
      </c>
      <c r="E421" s="82"/>
    </row>
    <row r="422" spans="1:5" ht="38.25">
      <c r="A422" s="87" t="s">
        <v>96</v>
      </c>
      <c r="B422" s="63" t="s">
        <v>97</v>
      </c>
      <c r="C422" s="80">
        <v>4941136</v>
      </c>
      <c r="D422" s="80">
        <f t="shared" si="11"/>
        <v>4941136</v>
      </c>
      <c r="E422" s="61"/>
    </row>
    <row r="423" spans="1:5" ht="25.5">
      <c r="A423" s="87" t="s">
        <v>163</v>
      </c>
      <c r="B423" s="63" t="s">
        <v>164</v>
      </c>
      <c r="C423" s="80">
        <v>403114</v>
      </c>
      <c r="D423" s="80">
        <f t="shared" si="11"/>
        <v>403114</v>
      </c>
      <c r="E423" s="61"/>
    </row>
    <row r="424" spans="1:5" ht="51">
      <c r="A424" s="87" t="s">
        <v>272</v>
      </c>
      <c r="B424" s="62" t="s">
        <v>277</v>
      </c>
      <c r="C424" s="80">
        <v>580780</v>
      </c>
      <c r="D424" s="80">
        <f t="shared" si="11"/>
        <v>580780</v>
      </c>
      <c r="E424" s="61"/>
    </row>
    <row r="425" spans="1:5" ht="25.5">
      <c r="A425" s="121" t="s">
        <v>195</v>
      </c>
      <c r="B425" s="60" t="s">
        <v>449</v>
      </c>
      <c r="C425" s="123">
        <v>4401656</v>
      </c>
      <c r="D425" s="80">
        <f t="shared" si="11"/>
        <v>4401656</v>
      </c>
      <c r="E425" s="43"/>
    </row>
    <row r="426" spans="1:5" ht="63.75">
      <c r="A426" s="127" t="s">
        <v>327</v>
      </c>
      <c r="B426" s="128" t="s">
        <v>328</v>
      </c>
      <c r="C426" s="129">
        <f>52402500/25</f>
        <v>2096100</v>
      </c>
      <c r="D426" s="129">
        <f>C426</f>
        <v>2096100</v>
      </c>
      <c r="E426" s="73" t="s">
        <v>6</v>
      </c>
    </row>
    <row r="427" spans="1:5" ht="38.25">
      <c r="A427" s="88" t="s">
        <v>346</v>
      </c>
      <c r="B427" s="89" t="s">
        <v>347</v>
      </c>
      <c r="C427" s="118">
        <v>3622510</v>
      </c>
      <c r="D427" s="82">
        <f>C427</f>
        <v>3622510</v>
      </c>
      <c r="E427" s="35"/>
    </row>
    <row r="428" spans="1:7" ht="25.5">
      <c r="A428" s="88" t="s">
        <v>371</v>
      </c>
      <c r="B428" s="89" t="s">
        <v>372</v>
      </c>
      <c r="C428" s="118">
        <v>422402</v>
      </c>
      <c r="D428" s="82">
        <f>C428</f>
        <v>422402</v>
      </c>
      <c r="E428" s="35"/>
      <c r="G428" s="30">
        <f>D430+E430</f>
        <v>18637698</v>
      </c>
    </row>
    <row r="429" spans="1:7" ht="15">
      <c r="A429" s="88"/>
      <c r="B429" s="89"/>
      <c r="C429" s="118"/>
      <c r="D429" s="82"/>
      <c r="E429" s="35"/>
      <c r="G429" s="30"/>
    </row>
    <row r="430" spans="1:7" ht="15">
      <c r="A430" s="50" t="s">
        <v>8</v>
      </c>
      <c r="B430" s="60"/>
      <c r="C430" s="73">
        <f>SUM(C418:C428)</f>
        <v>18637698</v>
      </c>
      <c r="D430" s="73">
        <f>SUM(D418:D428)</f>
        <v>18637698</v>
      </c>
      <c r="E430" s="73">
        <f>SUM(E418:E427)</f>
        <v>0</v>
      </c>
      <c r="G430" s="30" t="s">
        <v>6</v>
      </c>
    </row>
    <row r="431" spans="1:7" ht="15">
      <c r="A431" s="50" t="s">
        <v>6</v>
      </c>
      <c r="B431" s="60" t="s">
        <v>6</v>
      </c>
      <c r="C431" s="61"/>
      <c r="D431" s="43"/>
      <c r="E431" s="73"/>
      <c r="G431" s="126" t="s">
        <v>6</v>
      </c>
    </row>
    <row r="432" spans="1:5" ht="15">
      <c r="A432" s="50" t="s">
        <v>6</v>
      </c>
      <c r="B432" s="40"/>
      <c r="C432" s="43"/>
      <c r="D432" s="80" t="s">
        <v>6</v>
      </c>
      <c r="E432" s="73"/>
    </row>
    <row r="433" spans="1:5" ht="15">
      <c r="A433" s="79" t="s">
        <v>6</v>
      </c>
      <c r="B433" s="40"/>
      <c r="C433" s="43"/>
      <c r="D433" s="104"/>
      <c r="E433" s="73"/>
    </row>
    <row r="434" spans="1:5" ht="15">
      <c r="A434" s="79" t="s">
        <v>33</v>
      </c>
      <c r="B434" s="40" t="s">
        <v>6</v>
      </c>
      <c r="C434" s="103" t="s">
        <v>6</v>
      </c>
      <c r="D434" s="104" t="str">
        <f aca="true" t="shared" si="12" ref="D434:D444">C434</f>
        <v> </v>
      </c>
      <c r="E434" s="73"/>
    </row>
    <row r="435" spans="1:5" ht="15">
      <c r="A435" s="79"/>
      <c r="B435" s="40"/>
      <c r="C435" s="103"/>
      <c r="D435" s="104"/>
      <c r="E435" s="73"/>
    </row>
    <row r="436" spans="1:5" ht="15">
      <c r="A436" s="79" t="s">
        <v>476</v>
      </c>
      <c r="B436" s="40" t="s">
        <v>477</v>
      </c>
      <c r="C436" s="103">
        <v>15000000</v>
      </c>
      <c r="D436" s="104">
        <f>C436</f>
        <v>15000000</v>
      </c>
      <c r="E436" s="73"/>
    </row>
    <row r="437" spans="1:5" ht="25.5">
      <c r="A437" s="79" t="s">
        <v>472</v>
      </c>
      <c r="B437" s="40" t="s">
        <v>473</v>
      </c>
      <c r="C437" s="103">
        <v>16500000</v>
      </c>
      <c r="D437" s="104">
        <f>C437</f>
        <v>16500000</v>
      </c>
      <c r="E437" s="73"/>
    </row>
    <row r="438" spans="1:5" ht="25.5">
      <c r="A438" s="79" t="s">
        <v>315</v>
      </c>
      <c r="B438" s="40" t="s">
        <v>316</v>
      </c>
      <c r="C438" s="103">
        <f>15995232+952000</f>
        <v>16947232</v>
      </c>
      <c r="D438" s="104">
        <f t="shared" si="12"/>
        <v>16947232</v>
      </c>
      <c r="E438" s="73"/>
    </row>
    <row r="439" spans="1:5" ht="38.25">
      <c r="A439" s="79" t="s">
        <v>474</v>
      </c>
      <c r="B439" s="40" t="s">
        <v>475</v>
      </c>
      <c r="C439" s="103">
        <v>64000000</v>
      </c>
      <c r="D439" s="104">
        <f>C439</f>
        <v>64000000</v>
      </c>
      <c r="E439" s="73"/>
    </row>
    <row r="440" spans="1:5" ht="25.5">
      <c r="A440" s="79" t="s">
        <v>478</v>
      </c>
      <c r="B440" s="40" t="s">
        <v>479</v>
      </c>
      <c r="C440" s="160">
        <v>55760000</v>
      </c>
      <c r="D440" s="104">
        <f>C440</f>
        <v>55760000</v>
      </c>
      <c r="E440" s="73"/>
    </row>
    <row r="441" spans="1:5" ht="51">
      <c r="A441" s="79" t="s">
        <v>311</v>
      </c>
      <c r="B441" s="40" t="s">
        <v>312</v>
      </c>
      <c r="C441" s="103">
        <v>50000000</v>
      </c>
      <c r="D441" s="104">
        <f t="shared" si="12"/>
        <v>50000000</v>
      </c>
      <c r="E441" s="73"/>
    </row>
    <row r="442" spans="1:5" ht="51">
      <c r="A442" s="79" t="s">
        <v>322</v>
      </c>
      <c r="B442" s="40" t="s">
        <v>323</v>
      </c>
      <c r="C442" s="103">
        <v>6670000</v>
      </c>
      <c r="D442" s="104">
        <f t="shared" si="12"/>
        <v>6670000</v>
      </c>
      <c r="E442" s="73"/>
    </row>
    <row r="443" spans="1:5" ht="38.25">
      <c r="A443" s="79" t="s">
        <v>313</v>
      </c>
      <c r="B443" s="40" t="s">
        <v>314</v>
      </c>
      <c r="C443" s="103">
        <v>4477600</v>
      </c>
      <c r="D443" s="104">
        <f t="shared" si="12"/>
        <v>4477600</v>
      </c>
      <c r="E443" s="73" t="s">
        <v>6</v>
      </c>
    </row>
    <row r="444" spans="1:5" ht="25.5">
      <c r="A444" s="79" t="s">
        <v>317</v>
      </c>
      <c r="B444" s="40" t="s">
        <v>318</v>
      </c>
      <c r="C444" s="43">
        <v>5846400</v>
      </c>
      <c r="D444" s="154">
        <f t="shared" si="12"/>
        <v>5846400</v>
      </c>
      <c r="E444" s="73" t="s">
        <v>6</v>
      </c>
    </row>
    <row r="445" spans="1:5" ht="25.5">
      <c r="A445" s="161" t="s">
        <v>480</v>
      </c>
      <c r="B445" s="101" t="s">
        <v>509</v>
      </c>
      <c r="C445" s="160">
        <v>2831456</v>
      </c>
      <c r="D445" s="81">
        <f>C445</f>
        <v>2831456</v>
      </c>
      <c r="E445" s="73" t="s">
        <v>6</v>
      </c>
    </row>
    <row r="446" spans="1:5" ht="25.5">
      <c r="A446" s="102" t="s">
        <v>481</v>
      </c>
      <c r="B446" s="60" t="s">
        <v>482</v>
      </c>
      <c r="C446" s="160">
        <v>20796090</v>
      </c>
      <c r="D446" s="81">
        <f>C446</f>
        <v>20796090</v>
      </c>
      <c r="E446" s="158" t="s">
        <v>6</v>
      </c>
    </row>
    <row r="447" spans="1:5" ht="15">
      <c r="A447" s="79"/>
      <c r="B447" s="60" t="s">
        <v>6</v>
      </c>
      <c r="C447" s="81"/>
      <c r="D447" s="73"/>
      <c r="E447" s="73" t="s">
        <v>6</v>
      </c>
    </row>
    <row r="448" spans="1:7" ht="15">
      <c r="A448" s="79"/>
      <c r="B448" s="60"/>
      <c r="C448" s="73"/>
      <c r="D448" s="73" t="s">
        <v>6</v>
      </c>
      <c r="E448" s="73" t="s">
        <v>6</v>
      </c>
      <c r="G448" s="30">
        <f>D449+E449</f>
        <v>258828778</v>
      </c>
    </row>
    <row r="449" spans="1:5" ht="15">
      <c r="A449" s="79" t="s">
        <v>8</v>
      </c>
      <c r="B449" s="60"/>
      <c r="C449" s="73">
        <f>SUM(C436:C448)</f>
        <v>258828778</v>
      </c>
      <c r="D449" s="73">
        <f>SUM(D436:D448)</f>
        <v>258828778</v>
      </c>
      <c r="E449" s="73">
        <f>SUM(E433:E448)</f>
        <v>0</v>
      </c>
    </row>
    <row r="450" spans="1:5" ht="15">
      <c r="A450" s="79" t="s">
        <v>6</v>
      </c>
      <c r="B450" s="60"/>
      <c r="C450" s="56"/>
      <c r="D450" s="73" t="s">
        <v>6</v>
      </c>
      <c r="E450" s="73" t="s">
        <v>6</v>
      </c>
    </row>
    <row r="451" spans="1:5" ht="15">
      <c r="A451" s="59" t="s">
        <v>8</v>
      </c>
      <c r="B451" s="60"/>
      <c r="C451" s="73">
        <f>C449+C430+C415+C405+C382+C367+C355+C332+C311+C294+C282+C260+C242+C219+C208+C192+C176+C126+C111+C67+C57+C24</f>
        <v>5778649052.02</v>
      </c>
      <c r="D451" s="73">
        <f>D449+D430+D415+D405+D382+D367+D355+D332+D311+D294+D282+D260+D242+D219+D208+D192+D176+D126+D111+D67+D57+D24</f>
        <v>3707943836.93</v>
      </c>
      <c r="E451" s="73">
        <f>E449+E430+E415+E405+E382+E367+E355+E332+E311+E294+E282+E260+E242+E219+E208+E192+E176+E126+E111+E67+E57+E24</f>
        <v>2070705215.0900002</v>
      </c>
    </row>
    <row r="452" spans="1:7" ht="15">
      <c r="A452" s="59" t="s">
        <v>6</v>
      </c>
      <c r="B452" s="157"/>
      <c r="C452" s="151"/>
      <c r="D452" s="158" t="s">
        <v>6</v>
      </c>
      <c r="E452" s="158" t="s">
        <v>6</v>
      </c>
      <c r="G452" s="30" t="e">
        <f>G448+G428+G413+G379+G366+G350+G330+G310+G293+G280+G258+G241+G218+G207+G191+G174+G126+G111+G66+G56+G24+G403</f>
        <v>#VALUE!</v>
      </c>
    </row>
    <row r="453" spans="1:2" ht="15">
      <c r="A453" s="94" t="s">
        <v>6</v>
      </c>
      <c r="B453" s="142"/>
    </row>
    <row r="454" spans="1:3" ht="15">
      <c r="A454" s="94"/>
      <c r="B454" s="142"/>
      <c r="C454" s="30">
        <f>D451+E451</f>
        <v>5778649052.02</v>
      </c>
    </row>
    <row r="455" spans="1:7" ht="15">
      <c r="A455" s="94"/>
      <c r="B455" s="142"/>
      <c r="G455" s="30" t="e">
        <f>C454-G452</f>
        <v>#VALUE!</v>
      </c>
    </row>
    <row r="456" spans="2:3" ht="15">
      <c r="B456" s="142"/>
      <c r="C456" s="30" t="s">
        <v>6</v>
      </c>
    </row>
    <row r="457" spans="1:2" ht="15">
      <c r="A457" s="1" t="s">
        <v>6</v>
      </c>
      <c r="B457" s="142"/>
    </row>
    <row r="458" ht="15">
      <c r="A458" s="1" t="s">
        <v>6</v>
      </c>
    </row>
    <row r="459" ht="15">
      <c r="A459" s="1" t="s">
        <v>6</v>
      </c>
    </row>
  </sheetData>
  <sheetProtection/>
  <printOptions horizontalCentered="1" verticalCentered="1"/>
  <pageMargins left="1.1811023622047245" right="0.7874015748031497" top="0.8267716535433072" bottom="1.4173228346456694" header="0" footer="0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GIRALDO Q</dc:creator>
  <cp:keywords/>
  <dc:description/>
  <cp:lastModifiedBy>mauriciog</cp:lastModifiedBy>
  <cp:lastPrinted>2011-06-10T13:57:35Z</cp:lastPrinted>
  <dcterms:created xsi:type="dcterms:W3CDTF">2007-05-14T20:21:13Z</dcterms:created>
  <dcterms:modified xsi:type="dcterms:W3CDTF">2012-02-08T21:33:34Z</dcterms:modified>
  <cp:category/>
  <cp:version/>
  <cp:contentType/>
  <cp:contentStatus/>
</cp:coreProperties>
</file>