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ristizabal\Downloads\"/>
    </mc:Choice>
  </mc:AlternateContent>
  <xr:revisionPtr revIDLastSave="0" documentId="13_ncr:1_{E4DEA9AB-6737-4EE9-B79E-DC7F1359C91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odo Acue+Alcan+500pavimen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5" i="1" l="1"/>
  <c r="G88" i="1"/>
  <c r="G90" i="1"/>
  <c r="G91" i="1"/>
  <c r="G92" i="1"/>
  <c r="G93" i="1"/>
  <c r="G94" i="1"/>
  <c r="G96" i="1"/>
  <c r="G97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87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51" i="1"/>
  <c r="G8" i="1"/>
  <c r="G9" i="1"/>
  <c r="G10" i="1"/>
  <c r="G12" i="1"/>
  <c r="G13" i="1"/>
  <c r="G15" i="1"/>
  <c r="G16" i="1"/>
  <c r="G17" i="1"/>
  <c r="G18" i="1"/>
  <c r="G19" i="1"/>
  <c r="G20" i="1"/>
  <c r="G21" i="1"/>
  <c r="G22" i="1"/>
  <c r="G24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2" i="1"/>
  <c r="G43" i="1"/>
  <c r="G44" i="1"/>
  <c r="G45" i="1"/>
  <c r="G46" i="1"/>
  <c r="G47" i="1"/>
  <c r="G7" i="1"/>
  <c r="D232" i="1" l="1"/>
  <c r="C232" i="1"/>
  <c r="D231" i="1"/>
  <c r="C231" i="1"/>
  <c r="F231" i="1" s="1"/>
  <c r="G211" i="1" s="1"/>
  <c r="D227" i="1"/>
  <c r="D226" i="1"/>
  <c r="F225" i="1"/>
  <c r="F226" i="1" s="1"/>
  <c r="E225" i="1"/>
  <c r="D225" i="1"/>
  <c r="E224" i="1"/>
  <c r="D224" i="1"/>
  <c r="F223" i="1"/>
  <c r="E223" i="1"/>
  <c r="D223" i="1"/>
  <c r="E222" i="1"/>
  <c r="D222" i="1"/>
  <c r="D221" i="1"/>
  <c r="E220" i="1"/>
  <c r="D220" i="1"/>
  <c r="E219" i="1"/>
  <c r="D219" i="1"/>
  <c r="D218" i="1"/>
  <c r="D217" i="1"/>
  <c r="D215" i="1"/>
  <c r="F214" i="1"/>
  <c r="E214" i="1"/>
  <c r="D214" i="1"/>
  <c r="E213" i="1"/>
  <c r="D213" i="1"/>
  <c r="F212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D206" i="1"/>
  <c r="D205" i="1"/>
  <c r="G197" i="1"/>
  <c r="G196" i="1"/>
  <c r="E195" i="1"/>
  <c r="G195" i="1" s="1"/>
  <c r="E194" i="1"/>
  <c r="G194" i="1" s="1"/>
  <c r="E193" i="1"/>
  <c r="G193" i="1" s="1"/>
  <c r="E192" i="1"/>
  <c r="G192" i="1" s="1"/>
  <c r="G198" i="1" s="1"/>
  <c r="F105" i="1"/>
  <c r="G105" i="1" s="1"/>
  <c r="F99" i="1"/>
  <c r="G99" i="1" s="1"/>
  <c r="F98" i="1"/>
  <c r="G98" i="1" s="1"/>
  <c r="F95" i="1"/>
  <c r="G95" i="1" s="1"/>
  <c r="F89" i="1"/>
  <c r="G89" i="1" s="1"/>
  <c r="G116" i="1" s="1"/>
  <c r="F64" i="1"/>
  <c r="G64" i="1" s="1"/>
  <c r="G84" i="1" s="1"/>
  <c r="F25" i="1"/>
  <c r="G25" i="1" s="1"/>
  <c r="G48" i="1" s="1"/>
  <c r="G118" i="1" l="1"/>
  <c r="F232" i="1"/>
  <c r="G222" i="1" s="1"/>
  <c r="G121" i="1"/>
  <c r="G123" i="1" l="1"/>
  <c r="G124" i="1"/>
  <c r="G125" i="1" s="1"/>
  <c r="G122" i="1"/>
  <c r="G126" i="1" l="1"/>
</calcChain>
</file>

<file path=xl/sharedStrings.xml><?xml version="1.0" encoding="utf-8"?>
<sst xmlns="http://schemas.openxmlformats.org/spreadsheetml/2006/main" count="273" uniqueCount="141">
  <si>
    <t>EMPOCALDAS  A.S. E.SP.</t>
  </si>
  <si>
    <t>OPTIMIZACION DE REDES DE ACUEDUCTO, ALCANTARILLADO Y RECUPERACION DE LA MOVILIDAD EN EL ANILLO VIAL - SAN ISIDRO FASE I EN EL MUNICIPIO DE ANSERMA CALDAS</t>
  </si>
  <si>
    <t>OBRA1: OBRAS DE REPOSICIÓN DE REDES DE ALCANTARILLADO EN EL SECTOR DEL ANILLO VÍA DEL BARRIO SAN ISIDOR EN EL MUNICIPIO DE ANSERMA CALDAS</t>
  </si>
  <si>
    <t>ITEM</t>
  </si>
  <si>
    <t>DESCRIPCION</t>
  </si>
  <si>
    <t>UND</t>
  </si>
  <si>
    <t>CONTRACTUAL</t>
  </si>
  <si>
    <t>CANTIDAD</t>
  </si>
  <si>
    <t>VR.UNITARIO</t>
  </si>
  <si>
    <t>VR. TOTAL</t>
  </si>
  <si>
    <t>PRELIMINARES</t>
  </si>
  <si>
    <r>
      <t>Localización y replanteo (</t>
    </r>
    <r>
      <rPr>
        <b/>
        <sz val="9"/>
        <color theme="1"/>
        <rFont val="Calibri"/>
        <family val="2"/>
        <scheme val="minor"/>
      </rPr>
      <t>Incluye  plano record, el item se cancelará una vez se haga entrega del plano Record con levantamiento topografico donde deben estar todas las domiciliarias de acueducto y de alcantarillado</t>
    </r>
    <r>
      <rPr>
        <sz val="9"/>
        <color theme="1"/>
        <rFont val="Calibri"/>
        <family val="2"/>
        <scheme val="minor"/>
      </rPr>
      <t>)</t>
    </r>
  </si>
  <si>
    <t>ml</t>
  </si>
  <si>
    <t xml:space="preserve">Cerramiento con tela verde y soportes de guadua cada 2 metros.  </t>
  </si>
  <si>
    <t>Señal preventiva y reglamentaria</t>
  </si>
  <si>
    <t>und</t>
  </si>
  <si>
    <t>Instalación de valla institucional 2x4</t>
  </si>
  <si>
    <t>DEMOLICIONES</t>
  </si>
  <si>
    <t xml:space="preserve"> </t>
  </si>
  <si>
    <t>Corte con disco abrasivo</t>
  </si>
  <si>
    <t>Demolición de estructuras en concreto hidráulico Incluye andenes, paviemntos, graderías y cañuelas</t>
  </si>
  <si>
    <r>
      <t>m</t>
    </r>
    <r>
      <rPr>
        <sz val="9"/>
        <color indexed="8"/>
        <rFont val="Calibri"/>
        <family val="2"/>
      </rPr>
      <t>³</t>
    </r>
  </si>
  <si>
    <t>EXCAVACION</t>
  </si>
  <si>
    <t>En material común de 0 a 2m</t>
  </si>
  <si>
    <t>En material común de 2,1 a 4m</t>
  </si>
  <si>
    <t>En conglomerado de 0 a 2 m</t>
  </si>
  <si>
    <t>En Conglomerado de 2,01 a 4m</t>
  </si>
  <si>
    <t>Retiro de rocas con tamaño &gt;o= a 0,4m, incluye utilización de teleras, sogas, diferenciales y/o retroexcavadora</t>
  </si>
  <si>
    <t>m3</t>
  </si>
  <si>
    <t>Entibado vertical tipo l</t>
  </si>
  <si>
    <t>Entibado tipo II</t>
  </si>
  <si>
    <t>m2</t>
  </si>
  <si>
    <t>Retiro de material sobrante en vehiculo automotor</t>
  </si>
  <si>
    <t>ESTRUCTURAS ALCANTARILLADO</t>
  </si>
  <si>
    <t>Instalación e tubería PVC corrugada de 12" Inlcuye trasnporte desde la planta al sitio de instalación</t>
  </si>
  <si>
    <t>Instalación e tubería PVC corrugada de 20" Inlcuye trasnporte desde la planta al sitio de instalación.</t>
  </si>
  <si>
    <t>Cámara de caída D=1,2, H≤3,04, espesor de pared e=0,20 con colchón de piedra pegada e=40cm y boquilla</t>
  </si>
  <si>
    <t>Suministro e instalación de tapa con aro pozo de inspección en HD  D=0.60cm  para trafico pesado</t>
  </si>
  <si>
    <t>Un</t>
  </si>
  <si>
    <t>Bases y Cañuelas</t>
  </si>
  <si>
    <t>Instalación de tubería PVC corrugada de 6" para domiciliarias</t>
  </si>
  <si>
    <t>Cajas de inspección 0,50x0,50 para domiciliarias, Incluye tapa en concreto</t>
  </si>
  <si>
    <t>Instalación de silletas de 12"x6"</t>
  </si>
  <si>
    <t xml:space="preserve">Instalación de silletas de 20"x6" </t>
  </si>
  <si>
    <t>Empalme a cámara</t>
  </si>
  <si>
    <t>LLENOS</t>
  </si>
  <si>
    <t>Arena para base y atraque</t>
  </si>
  <si>
    <t>Lleno compactado con material de la obra</t>
  </si>
  <si>
    <t>Llenos con material cantera de préstamo.</t>
  </si>
  <si>
    <t>CONCRETOS</t>
  </si>
  <si>
    <t>Concreto de 21Mpa para graderías y andenes</t>
  </si>
  <si>
    <t>Concreto para pavimento 42MR hecho en obra</t>
  </si>
  <si>
    <t xml:space="preserve">ACERO </t>
  </si>
  <si>
    <t xml:space="preserve">Acero de refuerzo para graderías </t>
  </si>
  <si>
    <t>Kilo</t>
  </si>
  <si>
    <t>ACOMPAÑAMIETNO SOCIAL SEGURIDAD Y SALUD EN EL TRABAJO</t>
  </si>
  <si>
    <t>Acompañamiento social durante toda la obra</t>
  </si>
  <si>
    <t>Gl</t>
  </si>
  <si>
    <t>Personal SISO para implementación, puesta en funcionamiento, seguimiento y certificación del protocolo de Bioseguridad.(Incluye un auxiliar SISO con dedicación 100% a la obra y Un profesional SISO con dedicación de 1/3 de tiempo en obra.)</t>
  </si>
  <si>
    <t>Mes</t>
  </si>
  <si>
    <t>Suministro transporte e instalción de aditamentos para la prevención del contagio por  COVI - 19 (Señalización, canecas, lavamanos, termometro, ramada y los que solicite la interventoria), item cancelado contra factura al momento de acta</t>
  </si>
  <si>
    <t>Suministro de productos para la prevencion al contagio por COVID-19 ( Alcohol, gel antibacterial, amonio, toallas, jabon tapabocas) Solo aplica para ayudantes, oficiales y maestro de obra que se encuentren en la obra y acorde al informe SISO semanal y nominas.</t>
  </si>
  <si>
    <t>día/trabajador</t>
  </si>
  <si>
    <t>SUB TOTAL OBRA 1</t>
  </si>
  <si>
    <t>OBRA2: OBRAS DE REPOSICIÓN DE REDES DE ACUEDUCTO EN EL SECTOR DEL ANILLO VÍA DEL BARRIO SAN ISIDRO EN EL MUNICIPIO DE ANSERMA CALDAS</t>
  </si>
  <si>
    <t xml:space="preserve">Localizacion y replanteo </t>
  </si>
  <si>
    <t>Cerramiento con tela verde y soportes de guadua cada 2 metros</t>
  </si>
  <si>
    <t>Instalacion de valla institucional 2x4</t>
  </si>
  <si>
    <t>Demolicion de estructuras en concreto hidraulico Incluye andenes, graderia y cañuelas</t>
  </si>
  <si>
    <t>En material comun de 0 a 2m</t>
  </si>
  <si>
    <t>ESTRUCTURAS ACUEDUCTO</t>
  </si>
  <si>
    <t>Instalacion de tuberia PVC de 3" incluye trasnporte desde la planta al sitio de instalión</t>
  </si>
  <si>
    <t>Instalacion de tuberia PVC de 2".  Incluye trasnporte desde laplanta al sitio de instalación</t>
  </si>
  <si>
    <t>Instalacion de acometidas de 1/2" desde el tubo madre hasta el medidor</t>
  </si>
  <si>
    <t>Instalcion de Valvulas</t>
  </si>
  <si>
    <t>Suministro  e istalacion de tuberia de 8" conta pa tipo chorote para accionamiento de valvula</t>
  </si>
  <si>
    <t>Empalme a tuberia existente</t>
  </si>
  <si>
    <t>Instalación de hidrante de 3" incluye accesorios</t>
  </si>
  <si>
    <t>Concreto de 21Mpa para graderias y andenes</t>
  </si>
  <si>
    <t xml:space="preserve">Acero de refuerzo para graderias </t>
  </si>
  <si>
    <t>SUB TOTAL OBRA 2</t>
  </si>
  <si>
    <t>OBRA3: OBRAS DE RECUPERACION DE LA MOVILIDAD  EN EL ANILLO VÍA DEL BARRIO SAN ISIDRO EN EL MUNICIPIO DE ANSERMA CALDAS</t>
  </si>
  <si>
    <t>Diseño de pavimento (por consultor aprobado por inteventoria, incluye tomas de muestras,  laboratorio, informe, diseño y especificación)</t>
  </si>
  <si>
    <t>Demolición de estructuras en concreto hidráulico Incluye pavimentos, andenes, gradería y cañuelas</t>
  </si>
  <si>
    <t>En material común</t>
  </si>
  <si>
    <t>En conglomerado</t>
  </si>
  <si>
    <t>Retiro de material sobrante en vehiculo automotor, incluye tramite permiso y/o adecuación de escombrera y cumplimiento con toda la normatividad ambiental acorde al PAGA.</t>
  </si>
  <si>
    <t>Suministro trasnporte e instalación de Sub Base granular tipo Invias.  (incluye ensayos de laboratorio) para espesor de 0,15m</t>
  </si>
  <si>
    <t>Suministro trasnporte e instalación de Base granular tipo Invias.  (Incluye ensayos de laboratorio) para espesor de 0,2</t>
  </si>
  <si>
    <t>Suministro e instalación de afirmado compactado</t>
  </si>
  <si>
    <t>Concreto de 21Mpa andenes, submuraciones, pantallas de confinamientos  (incluye cimentación).</t>
  </si>
  <si>
    <t>Suministro trasnporte e instalación de concreto de 3000 psi para sardineles entre 12 y 20 cms de ancho y entre 15 y 20 cms de altura,  inclye formaleta.</t>
  </si>
  <si>
    <t>Suministro e instalción de concreto de 21Mpa para cunetas</t>
  </si>
  <si>
    <t>Suministro trasnporte e instalción de concreto asfáltico MDC-19 No incluye imprimación</t>
  </si>
  <si>
    <t>Suministro trasnporte e instalción de riego de imprimación con emulsión asfáltica  CRL-1</t>
  </si>
  <si>
    <t>Suministro trasnporte e instalación de sumidero doble reja tipo Sifón (Según diseño), incluye concreto, suministro de rejas y tapa HF</t>
  </si>
  <si>
    <t xml:space="preserve">Suministro trasnporte e instalación de sumidero lineal  (Según diseño), incluye concreto, suministro de rejas y suministro e instalación de </t>
  </si>
  <si>
    <t>Suministro trasnporte e instalación de acero de refuerzo 60,000 PSI</t>
  </si>
  <si>
    <t xml:space="preserve">ACOMPAÑAMIETNO SOCIAL, AMBIENTAL  SEGURIDAD Y SALUD EN EL TRABAJO </t>
  </si>
  <si>
    <t>SUB TOTAL OBRA 3</t>
  </si>
  <si>
    <t>COSTO TOTAL OBRAS</t>
  </si>
  <si>
    <t>COSTO TOTAL OBRA 1 + OBRA 2 + OBRA 3</t>
  </si>
  <si>
    <t>DISCRIMANCIÓN A+I+U</t>
  </si>
  <si>
    <t>COSTO DIRECTO</t>
  </si>
  <si>
    <t xml:space="preserve">ADMINISTRACIÓN </t>
  </si>
  <si>
    <t xml:space="preserve">IMPREVISTOS </t>
  </si>
  <si>
    <t>UTILIDAD</t>
  </si>
  <si>
    <t>IVA SOBRE UTILIDAD</t>
  </si>
  <si>
    <t>DETALLE</t>
  </si>
  <si>
    <t>VALOR  UNIT</t>
  </si>
  <si>
    <t>VALOR TOTAL</t>
  </si>
  <si>
    <t>TUBERIA PVC ALCANTARILLADO UNION CAUCHO DE 6"</t>
  </si>
  <si>
    <t>TUBERIA PVC ALCANTARILLADO UNION CAUCHO DE 12"</t>
  </si>
  <si>
    <t>TUBERIA PVC ALCANTARILLADO UNION CAUCHO DE 16"</t>
  </si>
  <si>
    <t>ADHESIVO ACONDICIONADOR</t>
  </si>
  <si>
    <t>Cuarto</t>
  </si>
  <si>
    <t>SILLAS YEE 12"X6"</t>
  </si>
  <si>
    <t>SILLAS YEE 16"X6"</t>
  </si>
  <si>
    <t>DATOS</t>
  </si>
  <si>
    <t xml:space="preserve">                                                         b</t>
  </si>
  <si>
    <t>LONGITUD</t>
  </si>
  <si>
    <t>ANCHO</t>
  </si>
  <si>
    <t>PROFUNDIDAD</t>
  </si>
  <si>
    <t>RED CENTRAL</t>
  </si>
  <si>
    <t>CORTE</t>
  </si>
  <si>
    <t>DEMOLICION DE PAVIMENTO</t>
  </si>
  <si>
    <t>EXCAVACION MATERIAL COMUN 0-2</t>
  </si>
  <si>
    <t>EXCAVACION MATERIAL COMUN 2,1 - 4</t>
  </si>
  <si>
    <t>EXCAVACION MATERIAL CONGLOMERADO</t>
  </si>
  <si>
    <t>EXCAVACION BAJO AGUA</t>
  </si>
  <si>
    <t>ARENA O GRAVA</t>
  </si>
  <si>
    <t>LLENO EN MATERIAL COMUN</t>
  </si>
  <si>
    <t>SUBBASE PARA PAVIMENTO</t>
  </si>
  <si>
    <t>CONCRETO PARA PAVIMENTO</t>
  </si>
  <si>
    <t>TUBERIA</t>
  </si>
  <si>
    <t>DOMICILIARIAS</t>
  </si>
  <si>
    <t>Volumen tubería</t>
  </si>
  <si>
    <t>Radio a la 2 en mts</t>
  </si>
  <si>
    <t>Longitud</t>
  </si>
  <si>
    <t>Pitt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</si>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</sst>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3" fontId="5" fillId="0" borderId="0" xfId="0" applyNumberFormat="1" applyFont="1" applyBorder="1" applyAlignment="1">
      <alignment horizontal="right"/>
    </xf>
    <xf numFmtId="165" fontId="1" fillId="0" borderId="0" xfId="1" applyNumberFormat="1" applyFont="1" applyBorder="1"/>
    <xf numFmtId="164" fontId="0" fillId="0" borderId="0" xfId="1" applyFont="1"/>
    <xf numFmtId="165" fontId="0" fillId="0" borderId="0" xfId="0" applyNumberFormat="1"/>
    <xf numFmtId="0" fontId="0" fillId="0" borderId="0" xfId="0" applyFont="1"/>
    <xf numFmtId="0" fontId="9" fillId="5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justify" vertical="center" wrapText="1"/>
    </xf>
    <xf numFmtId="0" fontId="10" fillId="5" borderId="1" xfId="0" applyNumberFormat="1" applyFont="1" applyFill="1" applyBorder="1" applyAlignment="1">
      <alignment horizontal="center"/>
    </xf>
    <xf numFmtId="4" fontId="10" fillId="5" borderId="1" xfId="0" applyNumberFormat="1" applyFont="1" applyFill="1" applyBorder="1" applyAlignment="1"/>
    <xf numFmtId="4" fontId="10" fillId="5" borderId="1" xfId="0" applyNumberFormat="1" applyFont="1" applyFill="1" applyBorder="1" applyAlignment="1">
      <alignment horizontal="right"/>
    </xf>
    <xf numFmtId="3" fontId="10" fillId="5" borderId="1" xfId="0" applyNumberFormat="1" applyFont="1" applyFill="1" applyBorder="1" applyAlignment="1">
      <alignment horizontal="right"/>
    </xf>
    <xf numFmtId="4" fontId="10" fillId="7" borderId="1" xfId="0" applyNumberFormat="1" applyFont="1" applyFill="1" applyBorder="1" applyAlignment="1"/>
    <xf numFmtId="0" fontId="10" fillId="6" borderId="1" xfId="0" applyNumberFormat="1" applyFont="1" applyFill="1" applyBorder="1" applyAlignment="1"/>
    <xf numFmtId="4" fontId="9" fillId="5" borderId="1" xfId="0" applyNumberFormat="1" applyFont="1" applyFill="1" applyBorder="1" applyAlignment="1"/>
    <xf numFmtId="4" fontId="9" fillId="5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/>
    <xf numFmtId="0" fontId="0" fillId="7" borderId="0" xfId="0" applyFill="1"/>
    <xf numFmtId="166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/>
    <xf numFmtId="0" fontId="1" fillId="0" borderId="1" xfId="1" applyNumberFormat="1" applyFont="1" applyBorder="1"/>
    <xf numFmtId="0" fontId="5" fillId="0" borderId="1" xfId="1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left"/>
    </xf>
    <xf numFmtId="0" fontId="6" fillId="2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justify" wrapText="1"/>
    </xf>
    <xf numFmtId="0" fontId="6" fillId="2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/>
    <xf numFmtId="0" fontId="2" fillId="4" borderId="1" xfId="1" applyNumberFormat="1" applyFont="1" applyFill="1" applyBorder="1"/>
    <xf numFmtId="0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0" fontId="5" fillId="0" borderId="2" xfId="0" applyNumberFormat="1" applyFont="1" applyBorder="1" applyAlignment="1">
      <alignment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right"/>
    </xf>
    <xf numFmtId="0" fontId="6" fillId="4" borderId="1" xfId="1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left" vertical="center" wrapText="1"/>
    </xf>
    <xf numFmtId="0" fontId="0" fillId="3" borderId="1" xfId="0" applyNumberFormat="1" applyFont="1" applyFill="1" applyBorder="1"/>
    <xf numFmtId="0" fontId="5" fillId="0" borderId="1" xfId="0" applyNumberFormat="1" applyFont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right"/>
    </xf>
    <xf numFmtId="0" fontId="5" fillId="0" borderId="2" xfId="0" applyNumberFormat="1" applyFont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 applyNumberFormat="1" applyFont="1"/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2" fillId="0" borderId="8" xfId="0" applyNumberFormat="1" applyFont="1" applyBorder="1"/>
    <xf numFmtId="0" fontId="2" fillId="2" borderId="9" xfId="0" applyNumberFormat="1" applyFont="1" applyFill="1" applyBorder="1" applyAlignment="1">
      <alignment horizontal="center"/>
    </xf>
    <xf numFmtId="0" fontId="0" fillId="0" borderId="10" xfId="0" applyNumberFormat="1" applyBorder="1"/>
    <xf numFmtId="0" fontId="8" fillId="0" borderId="11" xfId="0" applyNumberFormat="1" applyFont="1" applyFill="1" applyBorder="1" applyAlignment="1">
      <alignment wrapText="1"/>
    </xf>
    <xf numFmtId="0" fontId="0" fillId="0" borderId="11" xfId="0" applyNumberFormat="1" applyBorder="1"/>
    <xf numFmtId="0" fontId="0" fillId="0" borderId="12" xfId="1" applyNumberFormat="1" applyFont="1" applyBorder="1"/>
    <xf numFmtId="0" fontId="0" fillId="0" borderId="13" xfId="0" applyNumberFormat="1" applyBorder="1"/>
    <xf numFmtId="0" fontId="8" fillId="0" borderId="0" xfId="0" applyNumberFormat="1" applyFont="1" applyFill="1" applyBorder="1" applyAlignment="1">
      <alignment wrapText="1"/>
    </xf>
    <xf numFmtId="0" fontId="0" fillId="0" borderId="0" xfId="2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14" xfId="1" applyNumberFormat="1" applyFont="1" applyBorder="1"/>
    <xf numFmtId="0" fontId="0" fillId="0" borderId="15" xfId="0" applyNumberFormat="1" applyBorder="1"/>
    <xf numFmtId="0" fontId="0" fillId="0" borderId="9" xfId="0" applyNumberFormat="1" applyBorder="1"/>
    <xf numFmtId="0" fontId="4" fillId="2" borderId="5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&#243;n%20Empocaldas\Inspecci&#243;n%20Obras\Anserma\2020\Proyecto%20anillo%20vial\Anserma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estra Alcanta"/>
      <sheetName val="Muesta Acue"/>
      <sheetName val="Mues Pav"/>
      <sheetName val="cll 25A 2 a 3"/>
      <sheetName val="Anillo vial"/>
      <sheetName val="Maz 7 Ivisa"/>
      <sheetName val="Descole San Pedro"/>
      <sheetName val="Acua cll 25A 2 a 3"/>
      <sheetName val="Acue Anillo vial"/>
      <sheetName val="Acue Cra 3A 25 y 25A"/>
      <sheetName val="Pav calle 25A 2 y 3"/>
      <sheetName val="Pav Anillo vial"/>
      <sheetName val="Pav cll 3A cra 25 y 25A"/>
      <sheetName val="Pav Ivisa"/>
      <sheetName val="Resumen"/>
    </sheetNames>
    <sheetDataSet>
      <sheetData sheetId="0" refreshError="1"/>
      <sheetData sheetId="1" refreshError="1">
        <row r="17">
          <cell r="E17">
            <v>32715</v>
          </cell>
        </row>
      </sheetData>
      <sheetData sheetId="2" refreshError="1"/>
      <sheetData sheetId="3" refreshError="1">
        <row r="10">
          <cell r="E10">
            <v>880779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48"/>
  <sheetViews>
    <sheetView tabSelected="1" workbookViewId="0">
      <selection activeCell="B1" sqref="B1:G1"/>
    </sheetView>
  </sheetViews>
  <sheetFormatPr baseColWidth="10" defaultColWidth="11.42578125" defaultRowHeight="15" x14ac:dyDescent="0.25"/>
  <cols>
    <col min="1" max="1" width="4.5703125" customWidth="1"/>
    <col min="2" max="2" width="10.42578125" customWidth="1"/>
    <col min="3" max="3" width="52.7109375" customWidth="1"/>
    <col min="4" max="4" width="12.5703125" customWidth="1"/>
    <col min="5" max="5" width="12.140625" customWidth="1"/>
    <col min="6" max="6" width="14.140625" customWidth="1"/>
    <col min="7" max="7" width="15.140625" style="5" customWidth="1"/>
    <col min="8" max="8" width="12.5703125" bestFit="1" customWidth="1"/>
    <col min="9" max="9" width="13.140625" bestFit="1" customWidth="1"/>
    <col min="214" max="214" width="10.42578125" customWidth="1"/>
    <col min="215" max="215" width="49" customWidth="1"/>
    <col min="216" max="216" width="8.28515625" customWidth="1"/>
    <col min="217" max="217" width="12.140625" customWidth="1"/>
    <col min="218" max="218" width="11.140625" bestFit="1" customWidth="1"/>
    <col min="219" max="219" width="10.85546875" bestFit="1" customWidth="1"/>
    <col min="221" max="221" width="39" customWidth="1"/>
    <col min="224" max="224" width="16.42578125" customWidth="1"/>
  </cols>
  <sheetData>
    <row r="1" spans="2:7" ht="18.75" x14ac:dyDescent="0.3">
      <c r="B1" s="27" t="s">
        <v>0</v>
      </c>
      <c r="C1" s="27"/>
      <c r="D1" s="27"/>
      <c r="E1" s="27"/>
      <c r="F1" s="27"/>
      <c r="G1" s="27"/>
    </row>
    <row r="2" spans="2:7" ht="30.75" customHeight="1" x14ac:dyDescent="0.25">
      <c r="B2" s="28" t="s">
        <v>1</v>
      </c>
      <c r="C2" s="29"/>
      <c r="D2" s="29"/>
      <c r="E2" s="29"/>
      <c r="F2" s="29"/>
      <c r="G2" s="29"/>
    </row>
    <row r="3" spans="2:7" ht="30.75" customHeight="1" x14ac:dyDescent="0.25">
      <c r="B3" s="30" t="s">
        <v>2</v>
      </c>
      <c r="C3" s="31"/>
      <c r="D3" s="31"/>
      <c r="E3" s="31"/>
      <c r="F3" s="31"/>
      <c r="G3" s="32"/>
    </row>
    <row r="4" spans="2:7" ht="15.75" x14ac:dyDescent="0.25">
      <c r="B4" s="33" t="s">
        <v>3</v>
      </c>
      <c r="C4" s="33" t="s">
        <v>4</v>
      </c>
      <c r="D4" s="33" t="s">
        <v>5</v>
      </c>
      <c r="E4" s="33" t="s">
        <v>6</v>
      </c>
      <c r="F4" s="33"/>
      <c r="G4" s="33"/>
    </row>
    <row r="5" spans="2:7" ht="15.75" x14ac:dyDescent="0.25">
      <c r="B5" s="33"/>
      <c r="C5" s="33"/>
      <c r="D5" s="33"/>
      <c r="E5" s="34" t="s">
        <v>7</v>
      </c>
      <c r="F5" s="34" t="s">
        <v>8</v>
      </c>
      <c r="G5" s="34" t="s">
        <v>9</v>
      </c>
    </row>
    <row r="6" spans="2:7" x14ac:dyDescent="0.25">
      <c r="B6" s="35">
        <v>1</v>
      </c>
      <c r="C6" s="36" t="s">
        <v>10</v>
      </c>
      <c r="D6" s="37"/>
      <c r="E6" s="37"/>
      <c r="F6" s="37"/>
      <c r="G6" s="38"/>
    </row>
    <row r="7" spans="2:7" ht="48.75" x14ac:dyDescent="0.25">
      <c r="B7" s="39">
        <v>1.1000000000000001</v>
      </c>
      <c r="C7" s="40" t="s">
        <v>11</v>
      </c>
      <c r="D7" s="41" t="s">
        <v>12</v>
      </c>
      <c r="E7" s="42">
        <v>360</v>
      </c>
      <c r="F7" s="43">
        <v>6500</v>
      </c>
      <c r="G7" s="44">
        <f>ROUND(E7*F7,0)</f>
        <v>2340000</v>
      </c>
    </row>
    <row r="8" spans="2:7" ht="29.25" customHeight="1" x14ac:dyDescent="0.25">
      <c r="B8" s="39">
        <v>1.2</v>
      </c>
      <c r="C8" s="40" t="s">
        <v>13</v>
      </c>
      <c r="D8" s="41" t="s">
        <v>12</v>
      </c>
      <c r="E8" s="42">
        <v>250</v>
      </c>
      <c r="F8" s="43">
        <v>15241</v>
      </c>
      <c r="G8" s="44">
        <f t="shared" ref="G8:G47" si="0">ROUND(E8*F8,0)</f>
        <v>3810250</v>
      </c>
    </row>
    <row r="9" spans="2:7" x14ac:dyDescent="0.25">
      <c r="B9" s="39">
        <v>1.3</v>
      </c>
      <c r="C9" s="45" t="s">
        <v>14</v>
      </c>
      <c r="D9" s="41" t="s">
        <v>15</v>
      </c>
      <c r="E9" s="42">
        <v>4</v>
      </c>
      <c r="F9" s="43">
        <v>173991</v>
      </c>
      <c r="G9" s="44">
        <f t="shared" si="0"/>
        <v>695964</v>
      </c>
    </row>
    <row r="10" spans="2:7" x14ac:dyDescent="0.25">
      <c r="B10" s="39">
        <v>1.4</v>
      </c>
      <c r="C10" s="45" t="s">
        <v>16</v>
      </c>
      <c r="D10" s="41" t="s">
        <v>15</v>
      </c>
      <c r="E10" s="42">
        <v>1</v>
      </c>
      <c r="F10" s="43">
        <v>880779</v>
      </c>
      <c r="G10" s="44">
        <f t="shared" si="0"/>
        <v>880779</v>
      </c>
    </row>
    <row r="11" spans="2:7" x14ac:dyDescent="0.25">
      <c r="B11" s="35">
        <v>2</v>
      </c>
      <c r="C11" s="46" t="s">
        <v>17</v>
      </c>
      <c r="D11" s="47"/>
      <c r="E11" s="47"/>
      <c r="F11" s="47" t="s">
        <v>18</v>
      </c>
      <c r="G11" s="44">
        <v>0</v>
      </c>
    </row>
    <row r="12" spans="2:7" ht="15" customHeight="1" x14ac:dyDescent="0.25">
      <c r="B12" s="39">
        <v>2.1</v>
      </c>
      <c r="C12" s="48" t="s">
        <v>19</v>
      </c>
      <c r="D12" s="41" t="s">
        <v>12</v>
      </c>
      <c r="E12" s="42">
        <v>10</v>
      </c>
      <c r="F12" s="43">
        <v>8545</v>
      </c>
      <c r="G12" s="44">
        <f t="shared" si="0"/>
        <v>85450</v>
      </c>
    </row>
    <row r="13" spans="2:7" ht="27.75" customHeight="1" x14ac:dyDescent="0.25">
      <c r="B13" s="39">
        <v>2.2000000000000002</v>
      </c>
      <c r="C13" s="40" t="s">
        <v>20</v>
      </c>
      <c r="D13" s="41" t="s">
        <v>21</v>
      </c>
      <c r="E13" s="42">
        <v>64.8</v>
      </c>
      <c r="F13" s="43">
        <v>93309</v>
      </c>
      <c r="G13" s="44">
        <f t="shared" si="0"/>
        <v>6046423</v>
      </c>
    </row>
    <row r="14" spans="2:7" x14ac:dyDescent="0.25">
      <c r="B14" s="35">
        <v>3</v>
      </c>
      <c r="C14" s="49" t="s">
        <v>22</v>
      </c>
      <c r="D14" s="47"/>
      <c r="E14" s="47"/>
      <c r="F14" s="47" t="s">
        <v>18</v>
      </c>
      <c r="G14" s="44">
        <v>0</v>
      </c>
    </row>
    <row r="15" spans="2:7" x14ac:dyDescent="0.25">
      <c r="B15" s="39">
        <v>3.1</v>
      </c>
      <c r="C15" s="45" t="s">
        <v>23</v>
      </c>
      <c r="D15" s="41" t="s">
        <v>21</v>
      </c>
      <c r="E15" s="42">
        <v>968</v>
      </c>
      <c r="F15" s="43">
        <v>25500</v>
      </c>
      <c r="G15" s="44">
        <f t="shared" si="0"/>
        <v>24684000</v>
      </c>
    </row>
    <row r="16" spans="2:7" x14ac:dyDescent="0.25">
      <c r="B16" s="39">
        <v>3.2</v>
      </c>
      <c r="C16" s="45" t="s">
        <v>24</v>
      </c>
      <c r="D16" s="41" t="s">
        <v>21</v>
      </c>
      <c r="E16" s="42">
        <v>360</v>
      </c>
      <c r="F16" s="43">
        <v>30500</v>
      </c>
      <c r="G16" s="44">
        <f t="shared" si="0"/>
        <v>10980000</v>
      </c>
    </row>
    <row r="17" spans="2:14" x14ac:dyDescent="0.25">
      <c r="B17" s="39">
        <v>3.3</v>
      </c>
      <c r="C17" s="45" t="s">
        <v>25</v>
      </c>
      <c r="D17" s="41" t="s">
        <v>21</v>
      </c>
      <c r="E17" s="42">
        <v>102</v>
      </c>
      <c r="F17" s="43">
        <v>32500</v>
      </c>
      <c r="G17" s="44">
        <f t="shared" si="0"/>
        <v>3315000</v>
      </c>
    </row>
    <row r="18" spans="2:14" x14ac:dyDescent="0.25">
      <c r="B18" s="39">
        <v>3.4</v>
      </c>
      <c r="C18" s="45" t="s">
        <v>26</v>
      </c>
      <c r="D18" s="41" t="s">
        <v>21</v>
      </c>
      <c r="E18" s="42">
        <v>50</v>
      </c>
      <c r="F18" s="43">
        <v>39800</v>
      </c>
      <c r="G18" s="44">
        <f t="shared" si="0"/>
        <v>1990000</v>
      </c>
    </row>
    <row r="19" spans="2:14" ht="29.25" customHeight="1" x14ac:dyDescent="0.25">
      <c r="B19" s="39">
        <v>3.5</v>
      </c>
      <c r="C19" s="40" t="s">
        <v>27</v>
      </c>
      <c r="D19" s="41" t="s">
        <v>28</v>
      </c>
      <c r="E19" s="42">
        <v>30</v>
      </c>
      <c r="F19" s="43">
        <v>90000</v>
      </c>
      <c r="G19" s="44">
        <f t="shared" si="0"/>
        <v>2700000</v>
      </c>
    </row>
    <row r="20" spans="2:14" x14ac:dyDescent="0.25">
      <c r="B20" s="39">
        <v>3.6</v>
      </c>
      <c r="C20" s="45" t="s">
        <v>29</v>
      </c>
      <c r="D20" s="41" t="s">
        <v>12</v>
      </c>
      <c r="E20" s="42">
        <v>380</v>
      </c>
      <c r="F20" s="43">
        <v>27500</v>
      </c>
      <c r="G20" s="44">
        <f t="shared" si="0"/>
        <v>10450000</v>
      </c>
      <c r="N20" t="s">
        <v>18</v>
      </c>
    </row>
    <row r="21" spans="2:14" x14ac:dyDescent="0.25">
      <c r="B21" s="39">
        <v>3.7</v>
      </c>
      <c r="C21" s="45" t="s">
        <v>30</v>
      </c>
      <c r="D21" s="41" t="s">
        <v>31</v>
      </c>
      <c r="E21" s="42">
        <v>200</v>
      </c>
      <c r="F21" s="43">
        <v>59900</v>
      </c>
      <c r="G21" s="44">
        <f t="shared" si="0"/>
        <v>11980000</v>
      </c>
    </row>
    <row r="22" spans="2:14" x14ac:dyDescent="0.25">
      <c r="B22" s="39">
        <v>3.8</v>
      </c>
      <c r="C22" s="45" t="s">
        <v>32</v>
      </c>
      <c r="D22" s="41" t="s">
        <v>21</v>
      </c>
      <c r="E22" s="42">
        <v>222</v>
      </c>
      <c r="F22" s="43">
        <v>38900</v>
      </c>
      <c r="G22" s="44">
        <f t="shared" si="0"/>
        <v>8635800</v>
      </c>
    </row>
    <row r="23" spans="2:14" x14ac:dyDescent="0.25">
      <c r="B23" s="35">
        <v>4</v>
      </c>
      <c r="C23" s="49" t="s">
        <v>33</v>
      </c>
      <c r="D23" s="47"/>
      <c r="E23" s="47"/>
      <c r="F23" s="47" t="s">
        <v>18</v>
      </c>
      <c r="G23" s="44">
        <v>0</v>
      </c>
    </row>
    <row r="24" spans="2:14" ht="30.75" customHeight="1" x14ac:dyDescent="0.25">
      <c r="B24" s="39">
        <v>4.0999999999999996</v>
      </c>
      <c r="C24" s="40" t="s">
        <v>34</v>
      </c>
      <c r="D24" s="41" t="s">
        <v>12</v>
      </c>
      <c r="E24" s="42">
        <v>96</v>
      </c>
      <c r="F24" s="43">
        <v>26634</v>
      </c>
      <c r="G24" s="44">
        <f t="shared" si="0"/>
        <v>2556864</v>
      </c>
    </row>
    <row r="25" spans="2:14" ht="29.25" customHeight="1" x14ac:dyDescent="0.25">
      <c r="B25" s="39">
        <v>4.2</v>
      </c>
      <c r="C25" s="40" t="s">
        <v>35</v>
      </c>
      <c r="D25" s="41" t="s">
        <v>12</v>
      </c>
      <c r="E25" s="42">
        <v>270</v>
      </c>
      <c r="F25" s="43">
        <f>20*2220</f>
        <v>44400</v>
      </c>
      <c r="G25" s="44">
        <f t="shared" si="0"/>
        <v>11988000</v>
      </c>
    </row>
    <row r="26" spans="2:14" ht="24" x14ac:dyDescent="0.25">
      <c r="B26" s="39">
        <v>4.3</v>
      </c>
      <c r="C26" s="50" t="s">
        <v>36</v>
      </c>
      <c r="D26" s="41" t="s">
        <v>12</v>
      </c>
      <c r="E26" s="42">
        <v>18</v>
      </c>
      <c r="F26" s="43">
        <v>713900</v>
      </c>
      <c r="G26" s="44">
        <f t="shared" si="0"/>
        <v>12850200</v>
      </c>
    </row>
    <row r="27" spans="2:14" ht="24.75" x14ac:dyDescent="0.25">
      <c r="B27" s="39">
        <v>4.4000000000000004</v>
      </c>
      <c r="C27" s="40" t="s">
        <v>37</v>
      </c>
      <c r="D27" s="41" t="s">
        <v>38</v>
      </c>
      <c r="E27" s="42">
        <v>9</v>
      </c>
      <c r="F27" s="43">
        <v>870912</v>
      </c>
      <c r="G27" s="44">
        <f t="shared" si="0"/>
        <v>7838208</v>
      </c>
    </row>
    <row r="28" spans="2:14" ht="16.5" customHeight="1" x14ac:dyDescent="0.25">
      <c r="B28" s="39">
        <v>4.5</v>
      </c>
      <c r="C28" s="45" t="s">
        <v>39</v>
      </c>
      <c r="D28" s="41" t="s">
        <v>38</v>
      </c>
      <c r="E28" s="42">
        <v>9</v>
      </c>
      <c r="F28" s="43">
        <v>605300</v>
      </c>
      <c r="G28" s="44">
        <f t="shared" si="0"/>
        <v>5447700</v>
      </c>
    </row>
    <row r="29" spans="2:14" x14ac:dyDescent="0.25">
      <c r="B29" s="39">
        <v>4.5999999999999996</v>
      </c>
      <c r="C29" s="45" t="s">
        <v>40</v>
      </c>
      <c r="D29" s="41" t="s">
        <v>12</v>
      </c>
      <c r="E29" s="42">
        <v>240</v>
      </c>
      <c r="F29" s="43">
        <v>15458</v>
      </c>
      <c r="G29" s="44">
        <f t="shared" si="0"/>
        <v>3709920</v>
      </c>
    </row>
    <row r="30" spans="2:14" ht="24.75" x14ac:dyDescent="0.25">
      <c r="B30" s="39">
        <v>4.7</v>
      </c>
      <c r="C30" s="40" t="s">
        <v>41</v>
      </c>
      <c r="D30" s="41" t="s">
        <v>15</v>
      </c>
      <c r="E30" s="42">
        <v>48</v>
      </c>
      <c r="F30" s="43">
        <v>447796</v>
      </c>
      <c r="G30" s="44">
        <f t="shared" si="0"/>
        <v>21494208</v>
      </c>
    </row>
    <row r="31" spans="2:14" ht="15" customHeight="1" x14ac:dyDescent="0.25">
      <c r="B31" s="39">
        <v>4.8</v>
      </c>
      <c r="C31" s="45" t="s">
        <v>42</v>
      </c>
      <c r="D31" s="41" t="s">
        <v>15</v>
      </c>
      <c r="E31" s="42">
        <v>10</v>
      </c>
      <c r="F31" s="43">
        <v>48699</v>
      </c>
      <c r="G31" s="44">
        <f t="shared" si="0"/>
        <v>486990</v>
      </c>
    </row>
    <row r="32" spans="2:14" x14ac:dyDescent="0.25">
      <c r="B32" s="39">
        <v>4.9000000000000004</v>
      </c>
      <c r="C32" s="45" t="s">
        <v>43</v>
      </c>
      <c r="D32" s="41" t="s">
        <v>15</v>
      </c>
      <c r="E32" s="42">
        <v>38</v>
      </c>
      <c r="F32" s="43">
        <v>55089</v>
      </c>
      <c r="G32" s="44">
        <f t="shared" si="0"/>
        <v>2093382</v>
      </c>
    </row>
    <row r="33" spans="2:7" x14ac:dyDescent="0.25">
      <c r="B33" s="39">
        <v>4.0999999999999996</v>
      </c>
      <c r="C33" s="45" t="s">
        <v>44</v>
      </c>
      <c r="D33" s="41" t="s">
        <v>15</v>
      </c>
      <c r="E33" s="42">
        <v>8</v>
      </c>
      <c r="F33" s="43">
        <v>101149</v>
      </c>
      <c r="G33" s="44">
        <f t="shared" si="0"/>
        <v>809192</v>
      </c>
    </row>
    <row r="34" spans="2:7" x14ac:dyDescent="0.25">
      <c r="B34" s="35">
        <v>5</v>
      </c>
      <c r="C34" s="36" t="s">
        <v>45</v>
      </c>
      <c r="D34" s="38"/>
      <c r="E34" s="38"/>
      <c r="F34" s="38" t="s">
        <v>18</v>
      </c>
      <c r="G34" s="44">
        <v>0</v>
      </c>
    </row>
    <row r="35" spans="2:7" ht="15" customHeight="1" x14ac:dyDescent="0.25">
      <c r="B35" s="51">
        <v>5.0999999999999996</v>
      </c>
      <c r="C35" s="45" t="s">
        <v>46</v>
      </c>
      <c r="D35" s="41" t="s">
        <v>21</v>
      </c>
      <c r="E35" s="42">
        <v>68</v>
      </c>
      <c r="F35" s="43">
        <v>135135</v>
      </c>
      <c r="G35" s="44">
        <f t="shared" si="0"/>
        <v>9189180</v>
      </c>
    </row>
    <row r="36" spans="2:7" x14ac:dyDescent="0.25">
      <c r="B36" s="39">
        <v>5.2</v>
      </c>
      <c r="C36" s="45" t="s">
        <v>47</v>
      </c>
      <c r="D36" s="41" t="s">
        <v>21</v>
      </c>
      <c r="E36" s="42">
        <v>1269</v>
      </c>
      <c r="F36" s="43">
        <v>24786</v>
      </c>
      <c r="G36" s="44">
        <f t="shared" si="0"/>
        <v>31453434</v>
      </c>
    </row>
    <row r="37" spans="2:7" x14ac:dyDescent="0.25">
      <c r="B37" s="39">
        <v>5.3</v>
      </c>
      <c r="C37" s="45" t="s">
        <v>48</v>
      </c>
      <c r="D37" s="41" t="s">
        <v>21</v>
      </c>
      <c r="E37" s="42">
        <v>90</v>
      </c>
      <c r="F37" s="43">
        <v>38500</v>
      </c>
      <c r="G37" s="44">
        <f t="shared" si="0"/>
        <v>3465000</v>
      </c>
    </row>
    <row r="38" spans="2:7" x14ac:dyDescent="0.25">
      <c r="B38" s="52">
        <v>6</v>
      </c>
      <c r="C38" s="53" t="s">
        <v>49</v>
      </c>
      <c r="D38" s="54"/>
      <c r="E38" s="55"/>
      <c r="F38" s="56">
        <v>0</v>
      </c>
      <c r="G38" s="44">
        <f t="shared" si="0"/>
        <v>0</v>
      </c>
    </row>
    <row r="39" spans="2:7" x14ac:dyDescent="0.25">
      <c r="B39" s="39">
        <v>6.1</v>
      </c>
      <c r="C39" s="45" t="s">
        <v>50</v>
      </c>
      <c r="D39" s="41" t="s">
        <v>21</v>
      </c>
      <c r="E39" s="42">
        <v>0.5</v>
      </c>
      <c r="F39" s="43">
        <v>678137</v>
      </c>
      <c r="G39" s="44">
        <f t="shared" si="0"/>
        <v>339069</v>
      </c>
    </row>
    <row r="40" spans="2:7" x14ac:dyDescent="0.25">
      <c r="B40" s="39">
        <v>6.2</v>
      </c>
      <c r="C40" s="45" t="s">
        <v>51</v>
      </c>
      <c r="D40" s="41" t="s">
        <v>21</v>
      </c>
      <c r="E40" s="42">
        <v>0.5</v>
      </c>
      <c r="F40" s="43">
        <v>920940</v>
      </c>
      <c r="G40" s="44">
        <f t="shared" si="0"/>
        <v>460470</v>
      </c>
    </row>
    <row r="41" spans="2:7" x14ac:dyDescent="0.25">
      <c r="B41" s="35">
        <v>7</v>
      </c>
      <c r="C41" s="57" t="s">
        <v>52</v>
      </c>
      <c r="D41" s="38"/>
      <c r="E41" s="38"/>
      <c r="F41" s="38" t="s">
        <v>18</v>
      </c>
      <c r="G41" s="44">
        <v>0</v>
      </c>
    </row>
    <row r="42" spans="2:7" x14ac:dyDescent="0.25">
      <c r="B42" s="51">
        <v>7.1</v>
      </c>
      <c r="C42" s="45" t="s">
        <v>53</v>
      </c>
      <c r="D42" s="41" t="s">
        <v>54</v>
      </c>
      <c r="E42" s="42">
        <v>180</v>
      </c>
      <c r="F42" s="43">
        <v>6632</v>
      </c>
      <c r="G42" s="44">
        <f t="shared" si="0"/>
        <v>1193760</v>
      </c>
    </row>
    <row r="43" spans="2:7" x14ac:dyDescent="0.25">
      <c r="B43" s="35">
        <v>8</v>
      </c>
      <c r="C43" s="58" t="s">
        <v>55</v>
      </c>
      <c r="D43" s="59"/>
      <c r="E43" s="59"/>
      <c r="F43" s="60"/>
      <c r="G43" s="44">
        <f t="shared" si="0"/>
        <v>0</v>
      </c>
    </row>
    <row r="44" spans="2:7" x14ac:dyDescent="0.25">
      <c r="B44" s="39">
        <v>8.1</v>
      </c>
      <c r="C44" s="45" t="s">
        <v>56</v>
      </c>
      <c r="D44" s="41" t="s">
        <v>57</v>
      </c>
      <c r="E44" s="42">
        <v>1</v>
      </c>
      <c r="F44" s="43">
        <v>2500000</v>
      </c>
      <c r="G44" s="44">
        <f t="shared" si="0"/>
        <v>2500000</v>
      </c>
    </row>
    <row r="45" spans="2:7" ht="54.75" customHeight="1" x14ac:dyDescent="0.25">
      <c r="B45" s="51">
        <v>8.1999999999999993</v>
      </c>
      <c r="C45" s="61" t="s">
        <v>58</v>
      </c>
      <c r="D45" s="41" t="s">
        <v>59</v>
      </c>
      <c r="E45" s="42">
        <v>1</v>
      </c>
      <c r="F45" s="43">
        <v>4987800</v>
      </c>
      <c r="G45" s="44">
        <f t="shared" si="0"/>
        <v>4987800</v>
      </c>
    </row>
    <row r="46" spans="2:7" ht="70.5" customHeight="1" x14ac:dyDescent="0.25">
      <c r="B46" s="39">
        <v>8.3000000000000007</v>
      </c>
      <c r="C46" s="61" t="s">
        <v>60</v>
      </c>
      <c r="D46" s="41" t="s">
        <v>57</v>
      </c>
      <c r="E46" s="42">
        <v>1</v>
      </c>
      <c r="F46" s="43">
        <v>800000</v>
      </c>
      <c r="G46" s="44">
        <f t="shared" si="0"/>
        <v>800000</v>
      </c>
    </row>
    <row r="47" spans="2:7" ht="68.25" customHeight="1" thickBot="1" x14ac:dyDescent="0.3">
      <c r="B47" s="39">
        <v>8.4</v>
      </c>
      <c r="C47" s="61" t="s">
        <v>61</v>
      </c>
      <c r="D47" s="41" t="s">
        <v>62</v>
      </c>
      <c r="E47" s="42">
        <v>1080</v>
      </c>
      <c r="F47" s="43">
        <v>4664</v>
      </c>
      <c r="G47" s="44">
        <f t="shared" si="0"/>
        <v>5037120</v>
      </c>
    </row>
    <row r="48" spans="2:7" ht="24" customHeight="1" thickBot="1" x14ac:dyDescent="0.3">
      <c r="B48" s="62" t="s">
        <v>63</v>
      </c>
      <c r="C48" s="63"/>
      <c r="D48" s="63"/>
      <c r="E48" s="63"/>
      <c r="F48" s="63"/>
      <c r="G48" s="64">
        <f>SUM(G7:G47)</f>
        <v>217294163</v>
      </c>
    </row>
    <row r="49" spans="2:11" ht="30.75" customHeight="1" x14ac:dyDescent="0.25">
      <c r="B49" s="30" t="s">
        <v>64</v>
      </c>
      <c r="C49" s="31"/>
      <c r="D49" s="31"/>
      <c r="E49" s="31"/>
      <c r="F49" s="31"/>
      <c r="G49" s="32"/>
    </row>
    <row r="50" spans="2:11" x14ac:dyDescent="0.25">
      <c r="B50" s="52">
        <v>1</v>
      </c>
      <c r="C50" s="53" t="s">
        <v>10</v>
      </c>
      <c r="D50" s="54"/>
      <c r="E50" s="55"/>
      <c r="F50" s="56"/>
      <c r="G50" s="65"/>
    </row>
    <row r="51" spans="2:11" ht="15.75" customHeight="1" x14ac:dyDescent="0.25">
      <c r="B51" s="39">
        <v>1.1000000000000001</v>
      </c>
      <c r="C51" s="45" t="s">
        <v>65</v>
      </c>
      <c r="D51" s="66" t="s">
        <v>12</v>
      </c>
      <c r="E51" s="67">
        <v>180</v>
      </c>
      <c r="F51" s="43">
        <v>5858</v>
      </c>
      <c r="G51" s="44">
        <f t="shared" ref="G51:G83" si="1">ROUND(E51*F51,0)</f>
        <v>1054440</v>
      </c>
      <c r="I51" s="1"/>
      <c r="J51" s="2"/>
      <c r="K51" s="2"/>
    </row>
    <row r="52" spans="2:11" x14ac:dyDescent="0.25">
      <c r="B52" s="39">
        <v>1.2</v>
      </c>
      <c r="C52" s="68" t="s">
        <v>66</v>
      </c>
      <c r="D52" s="41" t="s">
        <v>12</v>
      </c>
      <c r="E52" s="42">
        <v>250</v>
      </c>
      <c r="F52" s="43">
        <v>15241</v>
      </c>
      <c r="G52" s="44">
        <f t="shared" si="1"/>
        <v>3810250</v>
      </c>
      <c r="I52" s="1"/>
      <c r="J52" s="2"/>
      <c r="K52" s="2"/>
    </row>
    <row r="53" spans="2:11" x14ac:dyDescent="0.25">
      <c r="B53" s="39">
        <v>1.3</v>
      </c>
      <c r="C53" s="45" t="s">
        <v>14</v>
      </c>
      <c r="D53" s="66" t="s">
        <v>15</v>
      </c>
      <c r="E53" s="42">
        <v>4</v>
      </c>
      <c r="F53" s="43">
        <v>174512</v>
      </c>
      <c r="G53" s="44">
        <f t="shared" si="1"/>
        <v>698048</v>
      </c>
      <c r="I53" s="1"/>
      <c r="J53" s="2"/>
      <c r="K53" s="2"/>
    </row>
    <row r="54" spans="2:11" x14ac:dyDescent="0.25">
      <c r="B54" s="39">
        <v>1.4</v>
      </c>
      <c r="C54" s="45" t="s">
        <v>67</v>
      </c>
      <c r="D54" s="66" t="s">
        <v>15</v>
      </c>
      <c r="E54" s="42">
        <v>1</v>
      </c>
      <c r="F54" s="43">
        <v>880779</v>
      </c>
      <c r="G54" s="44">
        <f t="shared" si="1"/>
        <v>880779</v>
      </c>
      <c r="I54" s="1"/>
      <c r="J54" s="2"/>
      <c r="K54" s="2"/>
    </row>
    <row r="55" spans="2:11" x14ac:dyDescent="0.25">
      <c r="B55" s="52">
        <v>2</v>
      </c>
      <c r="C55" s="53" t="s">
        <v>17</v>
      </c>
      <c r="D55" s="54"/>
      <c r="E55" s="55"/>
      <c r="F55" s="56"/>
      <c r="G55" s="44">
        <f t="shared" si="1"/>
        <v>0</v>
      </c>
    </row>
    <row r="56" spans="2:11" x14ac:dyDescent="0.25">
      <c r="B56" s="39">
        <v>2.1</v>
      </c>
      <c r="C56" s="48" t="s">
        <v>19</v>
      </c>
      <c r="D56" s="66" t="s">
        <v>12</v>
      </c>
      <c r="E56" s="42">
        <v>0.5</v>
      </c>
      <c r="F56" s="43">
        <v>8570</v>
      </c>
      <c r="G56" s="44">
        <f t="shared" si="1"/>
        <v>4285</v>
      </c>
      <c r="I56" s="1"/>
      <c r="J56" s="2"/>
      <c r="K56" s="2"/>
    </row>
    <row r="57" spans="2:11" ht="24.75" x14ac:dyDescent="0.25">
      <c r="B57" s="39">
        <v>2.2000000000000002</v>
      </c>
      <c r="C57" s="40" t="s">
        <v>68</v>
      </c>
      <c r="D57" s="66" t="s">
        <v>21</v>
      </c>
      <c r="E57" s="42">
        <v>1</v>
      </c>
      <c r="F57" s="43">
        <v>93587</v>
      </c>
      <c r="G57" s="44">
        <f t="shared" si="1"/>
        <v>93587</v>
      </c>
      <c r="I57" s="1"/>
      <c r="J57" s="2"/>
      <c r="K57" s="2"/>
    </row>
    <row r="58" spans="2:11" x14ac:dyDescent="0.25">
      <c r="B58" s="52">
        <v>3</v>
      </c>
      <c r="C58" s="53" t="s">
        <v>22</v>
      </c>
      <c r="D58" s="54"/>
      <c r="E58" s="55"/>
      <c r="F58" s="56"/>
      <c r="G58" s="44">
        <f t="shared" si="1"/>
        <v>0</v>
      </c>
    </row>
    <row r="59" spans="2:11" x14ac:dyDescent="0.25">
      <c r="B59" s="39">
        <v>3.1</v>
      </c>
      <c r="C59" s="45" t="s">
        <v>69</v>
      </c>
      <c r="D59" s="66" t="s">
        <v>21</v>
      </c>
      <c r="E59" s="42">
        <v>64</v>
      </c>
      <c r="F59" s="43">
        <v>29562</v>
      </c>
      <c r="G59" s="44">
        <f t="shared" si="1"/>
        <v>1891968</v>
      </c>
      <c r="I59" s="1"/>
      <c r="J59" s="2"/>
      <c r="K59" s="2"/>
    </row>
    <row r="60" spans="2:11" x14ac:dyDescent="0.25">
      <c r="B60" s="39">
        <v>3.2</v>
      </c>
      <c r="C60" s="45" t="s">
        <v>25</v>
      </c>
      <c r="D60" s="41" t="s">
        <v>21</v>
      </c>
      <c r="E60" s="42">
        <v>11</v>
      </c>
      <c r="F60" s="43">
        <v>32500</v>
      </c>
      <c r="G60" s="44">
        <f t="shared" si="1"/>
        <v>357500</v>
      </c>
    </row>
    <row r="61" spans="2:11" x14ac:dyDescent="0.25">
      <c r="B61" s="39">
        <v>3.3</v>
      </c>
      <c r="C61" s="45" t="s">
        <v>32</v>
      </c>
      <c r="D61" s="66" t="s">
        <v>21</v>
      </c>
      <c r="E61" s="42">
        <v>25</v>
      </c>
      <c r="F61" s="43">
        <v>36790</v>
      </c>
      <c r="G61" s="44">
        <f t="shared" si="1"/>
        <v>919750</v>
      </c>
      <c r="I61" s="1"/>
      <c r="J61" s="2"/>
      <c r="K61" s="2"/>
    </row>
    <row r="62" spans="2:11" x14ac:dyDescent="0.25">
      <c r="B62" s="52">
        <v>4</v>
      </c>
      <c r="C62" s="53" t="s">
        <v>70</v>
      </c>
      <c r="D62" s="54"/>
      <c r="E62" s="55"/>
      <c r="F62" s="56"/>
      <c r="G62" s="44">
        <f t="shared" si="1"/>
        <v>0</v>
      </c>
    </row>
    <row r="63" spans="2:11" ht="33" customHeight="1" x14ac:dyDescent="0.25">
      <c r="B63" s="39">
        <v>4.0999999999999996</v>
      </c>
      <c r="C63" s="40" t="s">
        <v>71</v>
      </c>
      <c r="D63" s="66" t="s">
        <v>12</v>
      </c>
      <c r="E63" s="42">
        <v>90</v>
      </c>
      <c r="F63" s="43">
        <v>6658</v>
      </c>
      <c r="G63" s="44">
        <f t="shared" si="1"/>
        <v>599220</v>
      </c>
      <c r="I63" s="1"/>
      <c r="J63" s="2"/>
      <c r="K63" s="2"/>
    </row>
    <row r="64" spans="2:11" ht="24.75" x14ac:dyDescent="0.25">
      <c r="B64" s="39">
        <v>4.2</v>
      </c>
      <c r="C64" s="40" t="s">
        <v>72</v>
      </c>
      <c r="D64" s="66" t="s">
        <v>12</v>
      </c>
      <c r="E64" s="42">
        <v>96</v>
      </c>
      <c r="F64" s="43">
        <f>2220*2</f>
        <v>4440</v>
      </c>
      <c r="G64" s="44">
        <f t="shared" si="1"/>
        <v>426240</v>
      </c>
      <c r="I64" s="1"/>
      <c r="J64" s="2"/>
      <c r="K64" s="2"/>
    </row>
    <row r="65" spans="2:11" ht="24.75" x14ac:dyDescent="0.25">
      <c r="B65" s="39">
        <v>4.3</v>
      </c>
      <c r="C65" s="40" t="s">
        <v>73</v>
      </c>
      <c r="D65" s="66" t="s">
        <v>38</v>
      </c>
      <c r="E65" s="42">
        <v>35</v>
      </c>
      <c r="F65" s="43">
        <v>47084</v>
      </c>
      <c r="G65" s="44">
        <f t="shared" si="1"/>
        <v>1647940</v>
      </c>
      <c r="I65" s="1"/>
      <c r="J65" s="2"/>
      <c r="K65" s="2"/>
    </row>
    <row r="66" spans="2:11" x14ac:dyDescent="0.25">
      <c r="B66" s="39">
        <v>4.4000000000000004</v>
      </c>
      <c r="C66" s="50" t="s">
        <v>74</v>
      </c>
      <c r="D66" s="66" t="s">
        <v>38</v>
      </c>
      <c r="E66" s="42">
        <v>2</v>
      </c>
      <c r="F66" s="43">
        <v>235414</v>
      </c>
      <c r="G66" s="44">
        <f t="shared" si="1"/>
        <v>470828</v>
      </c>
      <c r="I66" s="1"/>
      <c r="J66" s="2"/>
      <c r="K66" s="2"/>
    </row>
    <row r="67" spans="2:11" ht="24.75" x14ac:dyDescent="0.25">
      <c r="B67" s="39">
        <v>4.5</v>
      </c>
      <c r="C67" s="40" t="s">
        <v>75</v>
      </c>
      <c r="D67" s="66" t="s">
        <v>38</v>
      </c>
      <c r="E67" s="42">
        <v>1</v>
      </c>
      <c r="F67" s="43">
        <v>387072</v>
      </c>
      <c r="G67" s="44">
        <f t="shared" si="1"/>
        <v>387072</v>
      </c>
      <c r="I67" s="1"/>
      <c r="J67" s="2"/>
      <c r="K67" s="2"/>
    </row>
    <row r="68" spans="2:11" x14ac:dyDescent="0.25">
      <c r="B68" s="39">
        <v>4.5999999999999996</v>
      </c>
      <c r="C68" s="45" t="s">
        <v>76</v>
      </c>
      <c r="D68" s="66" t="s">
        <v>15</v>
      </c>
      <c r="E68" s="42">
        <v>4</v>
      </c>
      <c r="F68" s="43">
        <v>110453</v>
      </c>
      <c r="G68" s="44">
        <f t="shared" si="1"/>
        <v>441812</v>
      </c>
      <c r="I68" s="1"/>
      <c r="J68" s="2"/>
      <c r="K68" s="2"/>
    </row>
    <row r="69" spans="2:11" x14ac:dyDescent="0.25">
      <c r="B69" s="39">
        <v>4.7</v>
      </c>
      <c r="C69" s="45" t="s">
        <v>77</v>
      </c>
      <c r="D69" s="66" t="s">
        <v>15</v>
      </c>
      <c r="E69" s="42">
        <v>1</v>
      </c>
      <c r="F69" s="43">
        <v>220000</v>
      </c>
      <c r="G69" s="44">
        <f t="shared" si="1"/>
        <v>220000</v>
      </c>
      <c r="I69" s="1"/>
      <c r="J69" s="2"/>
      <c r="K69" s="2"/>
    </row>
    <row r="70" spans="2:11" x14ac:dyDescent="0.25">
      <c r="B70" s="52">
        <v>5</v>
      </c>
      <c r="C70" s="53" t="s">
        <v>45</v>
      </c>
      <c r="D70" s="54"/>
      <c r="E70" s="55"/>
      <c r="F70" s="56">
        <v>0</v>
      </c>
      <c r="G70" s="44">
        <f t="shared" si="1"/>
        <v>0</v>
      </c>
    </row>
    <row r="71" spans="2:11" x14ac:dyDescent="0.25">
      <c r="B71" s="39">
        <v>5.0999999999999996</v>
      </c>
      <c r="C71" s="45" t="s">
        <v>46</v>
      </c>
      <c r="D71" s="66" t="s">
        <v>21</v>
      </c>
      <c r="E71" s="42">
        <v>18</v>
      </c>
      <c r="F71" s="43">
        <v>135541</v>
      </c>
      <c r="G71" s="44">
        <f t="shared" si="1"/>
        <v>2439738</v>
      </c>
      <c r="I71" s="1"/>
      <c r="J71" s="2"/>
      <c r="K71" s="2"/>
    </row>
    <row r="72" spans="2:11" x14ac:dyDescent="0.25">
      <c r="B72" s="39">
        <v>5.2</v>
      </c>
      <c r="C72" s="45" t="s">
        <v>47</v>
      </c>
      <c r="D72" s="66" t="s">
        <v>21</v>
      </c>
      <c r="E72" s="42">
        <v>95</v>
      </c>
      <c r="F72" s="43">
        <v>24861</v>
      </c>
      <c r="G72" s="44">
        <f t="shared" si="1"/>
        <v>2361795</v>
      </c>
      <c r="I72" s="1"/>
      <c r="J72" s="2"/>
      <c r="K72" s="2"/>
    </row>
    <row r="73" spans="2:11" x14ac:dyDescent="0.25">
      <c r="B73" s="39">
        <v>5.3</v>
      </c>
      <c r="C73" s="45" t="s">
        <v>48</v>
      </c>
      <c r="D73" s="41" t="s">
        <v>21</v>
      </c>
      <c r="E73" s="42">
        <v>20</v>
      </c>
      <c r="F73" s="43">
        <v>38500</v>
      </c>
      <c r="G73" s="44">
        <f t="shared" si="1"/>
        <v>770000</v>
      </c>
    </row>
    <row r="74" spans="2:11" x14ac:dyDescent="0.25">
      <c r="B74" s="52">
        <v>6</v>
      </c>
      <c r="C74" s="53" t="s">
        <v>49</v>
      </c>
      <c r="D74" s="54"/>
      <c r="E74" s="55"/>
      <c r="F74" s="56"/>
      <c r="G74" s="44">
        <f t="shared" si="1"/>
        <v>0</v>
      </c>
    </row>
    <row r="75" spans="2:11" x14ac:dyDescent="0.25">
      <c r="B75" s="39">
        <v>6.1</v>
      </c>
      <c r="C75" s="45" t="s">
        <v>78</v>
      </c>
      <c r="D75" s="66" t="s">
        <v>21</v>
      </c>
      <c r="E75" s="42">
        <v>0.5</v>
      </c>
      <c r="F75" s="43">
        <v>680172</v>
      </c>
      <c r="G75" s="44">
        <f t="shared" si="1"/>
        <v>340086</v>
      </c>
      <c r="I75" s="1"/>
      <c r="J75" s="2"/>
      <c r="K75" s="2"/>
    </row>
    <row r="76" spans="2:11" x14ac:dyDescent="0.25">
      <c r="B76" s="39">
        <v>6.2</v>
      </c>
      <c r="C76" s="45" t="s">
        <v>51</v>
      </c>
      <c r="D76" s="66" t="s">
        <v>21</v>
      </c>
      <c r="E76" s="42">
        <v>0.5</v>
      </c>
      <c r="F76" s="43">
        <v>923703</v>
      </c>
      <c r="G76" s="44">
        <f t="shared" si="1"/>
        <v>461852</v>
      </c>
      <c r="I76" s="1"/>
      <c r="J76" s="2"/>
      <c r="K76" s="2"/>
    </row>
    <row r="77" spans="2:11" x14ac:dyDescent="0.25">
      <c r="B77" s="52">
        <v>7</v>
      </c>
      <c r="C77" s="53" t="s">
        <v>52</v>
      </c>
      <c r="D77" s="54"/>
      <c r="E77" s="55"/>
      <c r="F77" s="56"/>
      <c r="G77" s="44">
        <f t="shared" si="1"/>
        <v>0</v>
      </c>
    </row>
    <row r="78" spans="2:11" x14ac:dyDescent="0.25">
      <c r="B78" s="39">
        <v>7.1</v>
      </c>
      <c r="C78" s="45" t="s">
        <v>79</v>
      </c>
      <c r="D78" s="66" t="s">
        <v>54</v>
      </c>
      <c r="E78" s="42">
        <v>30</v>
      </c>
      <c r="F78" s="43">
        <v>6633</v>
      </c>
      <c r="G78" s="44">
        <f t="shared" si="1"/>
        <v>198990</v>
      </c>
      <c r="I78" s="1"/>
      <c r="J78" s="2"/>
      <c r="K78" s="2"/>
    </row>
    <row r="79" spans="2:11" x14ac:dyDescent="0.25">
      <c r="B79" s="52">
        <v>8</v>
      </c>
      <c r="C79" s="53" t="s">
        <v>55</v>
      </c>
      <c r="D79" s="54"/>
      <c r="E79" s="55"/>
      <c r="F79" s="56"/>
      <c r="G79" s="44">
        <f t="shared" si="1"/>
        <v>0</v>
      </c>
    </row>
    <row r="80" spans="2:11" x14ac:dyDescent="0.25">
      <c r="B80" s="39">
        <v>8.1</v>
      </c>
      <c r="C80" s="45" t="s">
        <v>56</v>
      </c>
      <c r="D80" s="41" t="s">
        <v>57</v>
      </c>
      <c r="E80" s="42">
        <v>1</v>
      </c>
      <c r="F80" s="43">
        <v>2500000</v>
      </c>
      <c r="G80" s="44">
        <f t="shared" si="1"/>
        <v>2500000</v>
      </c>
      <c r="I80" s="3"/>
    </row>
    <row r="81" spans="2:8" ht="55.5" customHeight="1" x14ac:dyDescent="0.25">
      <c r="B81" s="51">
        <v>8.1999999999999993</v>
      </c>
      <c r="C81" s="61" t="s">
        <v>58</v>
      </c>
      <c r="D81" s="41" t="s">
        <v>59</v>
      </c>
      <c r="E81" s="42">
        <v>1</v>
      </c>
      <c r="F81" s="43">
        <v>4987800</v>
      </c>
      <c r="G81" s="44">
        <f t="shared" si="1"/>
        <v>4987800</v>
      </c>
    </row>
    <row r="82" spans="2:8" ht="70.5" customHeight="1" x14ac:dyDescent="0.25">
      <c r="B82" s="39">
        <v>8.3000000000000007</v>
      </c>
      <c r="C82" s="61" t="s">
        <v>60</v>
      </c>
      <c r="D82" s="41" t="s">
        <v>57</v>
      </c>
      <c r="E82" s="42">
        <v>1</v>
      </c>
      <c r="F82" s="43">
        <v>800000</v>
      </c>
      <c r="G82" s="44">
        <f t="shared" si="1"/>
        <v>800000</v>
      </c>
    </row>
    <row r="83" spans="2:8" ht="68.25" customHeight="1" thickBot="1" x14ac:dyDescent="0.3">
      <c r="B83" s="39">
        <v>8.4</v>
      </c>
      <c r="C83" s="61" t="s">
        <v>61</v>
      </c>
      <c r="D83" s="41" t="s">
        <v>62</v>
      </c>
      <c r="E83" s="42">
        <v>540</v>
      </c>
      <c r="F83" s="43">
        <v>4664</v>
      </c>
      <c r="G83" s="44">
        <f t="shared" si="1"/>
        <v>2518560</v>
      </c>
    </row>
    <row r="84" spans="2:8" ht="24" customHeight="1" thickBot="1" x14ac:dyDescent="0.3">
      <c r="B84" s="62" t="s">
        <v>80</v>
      </c>
      <c r="C84" s="63"/>
      <c r="D84" s="63"/>
      <c r="E84" s="63"/>
      <c r="F84" s="63"/>
      <c r="G84" s="64">
        <f>SUM(G50:G83)</f>
        <v>31282540</v>
      </c>
    </row>
    <row r="85" spans="2:8" ht="30.75" customHeight="1" x14ac:dyDescent="0.25">
      <c r="B85" s="30" t="s">
        <v>81</v>
      </c>
      <c r="C85" s="31"/>
      <c r="D85" s="31"/>
      <c r="E85" s="31"/>
      <c r="F85" s="31"/>
      <c r="G85" s="32"/>
    </row>
    <row r="86" spans="2:8" x14ac:dyDescent="0.25">
      <c r="B86" s="35">
        <v>1</v>
      </c>
      <c r="C86" s="36" t="s">
        <v>10</v>
      </c>
      <c r="D86" s="37"/>
      <c r="E86" s="37"/>
      <c r="F86" s="37"/>
      <c r="G86" s="38"/>
      <c r="H86" s="4"/>
    </row>
    <row r="87" spans="2:8" ht="40.5" customHeight="1" x14ac:dyDescent="0.25">
      <c r="B87" s="39">
        <v>1.1000000000000001</v>
      </c>
      <c r="C87" s="68" t="s">
        <v>82</v>
      </c>
      <c r="D87" s="41" t="s">
        <v>57</v>
      </c>
      <c r="E87" s="69">
        <v>1</v>
      </c>
      <c r="F87" s="43">
        <v>6000000</v>
      </c>
      <c r="G87" s="44">
        <f>ROUND(E87*F87,0)</f>
        <v>6000000</v>
      </c>
    </row>
    <row r="88" spans="2:8" ht="21" customHeight="1" x14ac:dyDescent="0.25">
      <c r="B88" s="39">
        <v>1.2</v>
      </c>
      <c r="C88" s="68" t="s">
        <v>66</v>
      </c>
      <c r="D88" s="41" t="s">
        <v>12</v>
      </c>
      <c r="E88" s="42">
        <v>200</v>
      </c>
      <c r="F88" s="43">
        <v>15241</v>
      </c>
      <c r="G88" s="44">
        <f t="shared" ref="G88:G114" si="2">ROUND(E88*F88,0)</f>
        <v>3048200</v>
      </c>
    </row>
    <row r="89" spans="2:8" x14ac:dyDescent="0.25">
      <c r="B89" s="39">
        <v>1.3</v>
      </c>
      <c r="C89" s="70" t="s">
        <v>14</v>
      </c>
      <c r="D89" s="41" t="s">
        <v>15</v>
      </c>
      <c r="E89" s="69">
        <v>3</v>
      </c>
      <c r="F89" s="43">
        <f>+'[1]cll 25A 2 a 3'!E10</f>
        <v>880779</v>
      </c>
      <c r="G89" s="44">
        <f t="shared" si="2"/>
        <v>2642337</v>
      </c>
    </row>
    <row r="90" spans="2:8" x14ac:dyDescent="0.25">
      <c r="B90" s="39">
        <v>1.4</v>
      </c>
      <c r="C90" s="70" t="s">
        <v>16</v>
      </c>
      <c r="D90" s="41" t="s">
        <v>15</v>
      </c>
      <c r="E90" s="69">
        <v>1</v>
      </c>
      <c r="F90" s="43">
        <v>786410</v>
      </c>
      <c r="G90" s="44">
        <f t="shared" si="2"/>
        <v>786410</v>
      </c>
    </row>
    <row r="91" spans="2:8" x14ac:dyDescent="0.25">
      <c r="B91" s="35">
        <v>2</v>
      </c>
      <c r="C91" s="71" t="s">
        <v>17</v>
      </c>
      <c r="D91" s="38"/>
      <c r="E91" s="38"/>
      <c r="F91" s="38"/>
      <c r="G91" s="44">
        <f t="shared" si="2"/>
        <v>0</v>
      </c>
    </row>
    <row r="92" spans="2:8" ht="31.5" customHeight="1" x14ac:dyDescent="0.25">
      <c r="B92" s="39">
        <v>2.1</v>
      </c>
      <c r="C92" s="68" t="s">
        <v>83</v>
      </c>
      <c r="D92" s="41" t="s">
        <v>28</v>
      </c>
      <c r="E92" s="69">
        <v>315</v>
      </c>
      <c r="F92" s="43">
        <v>75500</v>
      </c>
      <c r="G92" s="44">
        <f t="shared" si="2"/>
        <v>23782500</v>
      </c>
    </row>
    <row r="93" spans="2:8" x14ac:dyDescent="0.25">
      <c r="B93" s="72">
        <v>3</v>
      </c>
      <c r="C93" s="71" t="s">
        <v>22</v>
      </c>
      <c r="D93" s="38"/>
      <c r="E93" s="38"/>
      <c r="F93" s="38"/>
      <c r="G93" s="44">
        <f t="shared" si="2"/>
        <v>0</v>
      </c>
      <c r="H93" s="4"/>
    </row>
    <row r="94" spans="2:8" x14ac:dyDescent="0.25">
      <c r="B94" s="39">
        <v>3.1</v>
      </c>
      <c r="C94" s="70" t="s">
        <v>84</v>
      </c>
      <c r="D94" s="41" t="s">
        <v>28</v>
      </c>
      <c r="E94" s="69">
        <v>434</v>
      </c>
      <c r="F94" s="43">
        <v>25500</v>
      </c>
      <c r="G94" s="44">
        <f t="shared" si="2"/>
        <v>11067000</v>
      </c>
    </row>
    <row r="95" spans="2:8" x14ac:dyDescent="0.25">
      <c r="B95" s="39">
        <v>3.2</v>
      </c>
      <c r="C95" s="70" t="s">
        <v>85</v>
      </c>
      <c r="D95" s="41" t="s">
        <v>28</v>
      </c>
      <c r="E95" s="69">
        <v>290</v>
      </c>
      <c r="F95" s="43">
        <f>+'[1]Muesta Acue'!E17</f>
        <v>32715</v>
      </c>
      <c r="G95" s="44">
        <f t="shared" si="2"/>
        <v>9487350</v>
      </c>
    </row>
    <row r="96" spans="2:8" ht="36" x14ac:dyDescent="0.25">
      <c r="B96" s="39">
        <v>3.3</v>
      </c>
      <c r="C96" s="68" t="s">
        <v>86</v>
      </c>
      <c r="D96" s="41" t="s">
        <v>28</v>
      </c>
      <c r="E96" s="69">
        <v>1039</v>
      </c>
      <c r="F96" s="43">
        <v>39500</v>
      </c>
      <c r="G96" s="44">
        <f t="shared" si="2"/>
        <v>41040500</v>
      </c>
    </row>
    <row r="97" spans="2:8" x14ac:dyDescent="0.25">
      <c r="B97" s="72">
        <v>4</v>
      </c>
      <c r="C97" s="36" t="s">
        <v>45</v>
      </c>
      <c r="D97" s="38"/>
      <c r="E97" s="38"/>
      <c r="F97" s="38"/>
      <c r="G97" s="44">
        <f t="shared" si="2"/>
        <v>0</v>
      </c>
      <c r="H97" s="4"/>
    </row>
    <row r="98" spans="2:8" ht="35.25" customHeight="1" x14ac:dyDescent="0.25">
      <c r="B98" s="39">
        <v>4.0999999999999996</v>
      </c>
      <c r="C98" s="68" t="s">
        <v>87</v>
      </c>
      <c r="D98" s="41" t="s">
        <v>28</v>
      </c>
      <c r="E98" s="69">
        <v>230</v>
      </c>
      <c r="F98" s="43">
        <f>130000*1.3495</f>
        <v>175435</v>
      </c>
      <c r="G98" s="44">
        <f t="shared" si="2"/>
        <v>40350050</v>
      </c>
    </row>
    <row r="99" spans="2:8" ht="29.25" customHeight="1" x14ac:dyDescent="0.25">
      <c r="B99" s="39">
        <v>4.2</v>
      </c>
      <c r="C99" s="68" t="s">
        <v>88</v>
      </c>
      <c r="D99" s="41" t="s">
        <v>28</v>
      </c>
      <c r="E99" s="69">
        <v>310</v>
      </c>
      <c r="F99" s="43">
        <f>140000*1.3495</f>
        <v>188930</v>
      </c>
      <c r="G99" s="44">
        <f t="shared" si="2"/>
        <v>58568300</v>
      </c>
    </row>
    <row r="100" spans="2:8" ht="22.5" customHeight="1" x14ac:dyDescent="0.25">
      <c r="B100" s="39">
        <v>4.3</v>
      </c>
      <c r="C100" s="68" t="s">
        <v>89</v>
      </c>
      <c r="D100" s="41" t="s">
        <v>28</v>
      </c>
      <c r="E100" s="69">
        <v>140</v>
      </c>
      <c r="F100" s="43">
        <v>103500</v>
      </c>
      <c r="G100" s="44">
        <f t="shared" si="2"/>
        <v>14490000</v>
      </c>
    </row>
    <row r="101" spans="2:8" x14ac:dyDescent="0.25">
      <c r="B101" s="72">
        <v>5</v>
      </c>
      <c r="C101" s="71" t="s">
        <v>49</v>
      </c>
      <c r="D101" s="38"/>
      <c r="E101" s="38"/>
      <c r="F101" s="38"/>
      <c r="G101" s="44">
        <f t="shared" si="2"/>
        <v>0</v>
      </c>
    </row>
    <row r="102" spans="2:8" ht="28.5" customHeight="1" x14ac:dyDescent="0.25">
      <c r="B102" s="39">
        <v>5.0999999999999996</v>
      </c>
      <c r="C102" s="68" t="s">
        <v>90</v>
      </c>
      <c r="D102" s="41" t="s">
        <v>21</v>
      </c>
      <c r="E102" s="69">
        <v>36.799999999999997</v>
      </c>
      <c r="F102" s="43">
        <v>755000</v>
      </c>
      <c r="G102" s="44">
        <f t="shared" si="2"/>
        <v>27784000</v>
      </c>
      <c r="H102" s="4"/>
    </row>
    <row r="103" spans="2:8" ht="42.75" customHeight="1" x14ac:dyDescent="0.25">
      <c r="B103" s="39">
        <v>5.2</v>
      </c>
      <c r="C103" s="68" t="s">
        <v>91</v>
      </c>
      <c r="D103" s="41" t="s">
        <v>12</v>
      </c>
      <c r="E103" s="69">
        <v>155</v>
      </c>
      <c r="F103" s="43">
        <v>65000</v>
      </c>
      <c r="G103" s="44">
        <f t="shared" si="2"/>
        <v>10075000</v>
      </c>
    </row>
    <row r="104" spans="2:8" ht="21.75" customHeight="1" x14ac:dyDescent="0.25">
      <c r="B104" s="39">
        <v>5.3</v>
      </c>
      <c r="C104" s="70" t="s">
        <v>92</v>
      </c>
      <c r="D104" s="41" t="s">
        <v>28</v>
      </c>
      <c r="E104" s="69">
        <v>15</v>
      </c>
      <c r="F104" s="43">
        <v>895000</v>
      </c>
      <c r="G104" s="44">
        <f t="shared" si="2"/>
        <v>13425000</v>
      </c>
    </row>
    <row r="105" spans="2:8" ht="28.5" customHeight="1" x14ac:dyDescent="0.25">
      <c r="B105" s="39">
        <v>5.4</v>
      </c>
      <c r="C105" s="68" t="s">
        <v>93</v>
      </c>
      <c r="D105" s="41" t="s">
        <v>28</v>
      </c>
      <c r="E105" s="69">
        <v>154</v>
      </c>
      <c r="F105" s="43">
        <f>850000*1.3495</f>
        <v>1147075</v>
      </c>
      <c r="G105" s="44">
        <f t="shared" si="2"/>
        <v>176649550</v>
      </c>
    </row>
    <row r="106" spans="2:8" ht="28.5" customHeight="1" x14ac:dyDescent="0.25">
      <c r="B106" s="39">
        <v>5.5</v>
      </c>
      <c r="C106" s="68" t="s">
        <v>94</v>
      </c>
      <c r="D106" s="41" t="s">
        <v>31</v>
      </c>
      <c r="E106" s="69">
        <v>1540</v>
      </c>
      <c r="F106" s="43">
        <v>4150</v>
      </c>
      <c r="G106" s="44">
        <f t="shared" si="2"/>
        <v>6391000</v>
      </c>
    </row>
    <row r="107" spans="2:8" ht="41.25" customHeight="1" x14ac:dyDescent="0.25">
      <c r="B107" s="39">
        <v>5.6</v>
      </c>
      <c r="C107" s="68" t="s">
        <v>95</v>
      </c>
      <c r="D107" s="41" t="s">
        <v>5</v>
      </c>
      <c r="E107" s="69">
        <v>8</v>
      </c>
      <c r="F107" s="43">
        <v>2750000</v>
      </c>
      <c r="G107" s="44">
        <f t="shared" si="2"/>
        <v>22000000</v>
      </c>
    </row>
    <row r="108" spans="2:8" ht="39.75" customHeight="1" x14ac:dyDescent="0.25">
      <c r="B108" s="39">
        <v>5.7</v>
      </c>
      <c r="C108" s="68" t="s">
        <v>96</v>
      </c>
      <c r="D108" s="41" t="s">
        <v>12</v>
      </c>
      <c r="E108" s="69">
        <v>12</v>
      </c>
      <c r="F108" s="43">
        <v>380000</v>
      </c>
      <c r="G108" s="44">
        <f t="shared" si="2"/>
        <v>4560000</v>
      </c>
    </row>
    <row r="109" spans="2:8" x14ac:dyDescent="0.25">
      <c r="B109" s="72">
        <v>6</v>
      </c>
      <c r="C109" s="36" t="s">
        <v>52</v>
      </c>
      <c r="D109" s="38"/>
      <c r="E109" s="38"/>
      <c r="F109" s="73"/>
      <c r="G109" s="44">
        <f t="shared" si="2"/>
        <v>0</v>
      </c>
    </row>
    <row r="110" spans="2:8" ht="27.75" customHeight="1" x14ac:dyDescent="0.25">
      <c r="B110" s="39">
        <v>6.1</v>
      </c>
      <c r="C110" s="68" t="s">
        <v>97</v>
      </c>
      <c r="D110" s="41" t="s">
        <v>54</v>
      </c>
      <c r="E110" s="69">
        <v>1610</v>
      </c>
      <c r="F110" s="43">
        <v>5923</v>
      </c>
      <c r="G110" s="44">
        <f t="shared" si="2"/>
        <v>9536030</v>
      </c>
    </row>
    <row r="111" spans="2:8" ht="24.75" x14ac:dyDescent="0.25">
      <c r="B111" s="72">
        <v>7</v>
      </c>
      <c r="C111" s="46" t="s">
        <v>98</v>
      </c>
      <c r="D111" s="38"/>
      <c r="E111" s="38"/>
      <c r="F111" s="73"/>
      <c r="G111" s="44">
        <f t="shared" si="2"/>
        <v>0</v>
      </c>
    </row>
    <row r="112" spans="2:8" x14ac:dyDescent="0.25">
      <c r="B112" s="39">
        <v>7.1</v>
      </c>
      <c r="C112" s="45" t="s">
        <v>56</v>
      </c>
      <c r="D112" s="41" t="s">
        <v>57</v>
      </c>
      <c r="E112" s="42">
        <v>1</v>
      </c>
      <c r="F112" s="43">
        <v>2500000</v>
      </c>
      <c r="G112" s="44">
        <f t="shared" si="2"/>
        <v>2500000</v>
      </c>
      <c r="H112" s="4"/>
    </row>
    <row r="113" spans="2:9" ht="54.75" customHeight="1" x14ac:dyDescent="0.25">
      <c r="B113" s="39">
        <v>7.2</v>
      </c>
      <c r="C113" s="74" t="s">
        <v>58</v>
      </c>
      <c r="D113" s="41" t="s">
        <v>59</v>
      </c>
      <c r="E113" s="42">
        <v>2</v>
      </c>
      <c r="F113" s="43">
        <v>4987800</v>
      </c>
      <c r="G113" s="44">
        <f t="shared" si="2"/>
        <v>9975600</v>
      </c>
    </row>
    <row r="114" spans="2:9" ht="56.25" customHeight="1" x14ac:dyDescent="0.25">
      <c r="B114" s="39">
        <v>7.3</v>
      </c>
      <c r="C114" s="74" t="s">
        <v>60</v>
      </c>
      <c r="D114" s="41" t="s">
        <v>57</v>
      </c>
      <c r="E114" s="42">
        <v>1</v>
      </c>
      <c r="F114" s="43">
        <v>799732</v>
      </c>
      <c r="G114" s="44">
        <f t="shared" si="2"/>
        <v>799732</v>
      </c>
      <c r="I114" s="4" t="s">
        <v>18</v>
      </c>
    </row>
    <row r="115" spans="2:9" ht="68.25" customHeight="1" thickBot="1" x14ac:dyDescent="0.3">
      <c r="B115" s="39">
        <v>7.4</v>
      </c>
      <c r="C115" s="74" t="s">
        <v>61</v>
      </c>
      <c r="D115" s="75" t="s">
        <v>62</v>
      </c>
      <c r="E115" s="42">
        <v>1080</v>
      </c>
      <c r="F115" s="43">
        <v>4668</v>
      </c>
      <c r="G115" s="44">
        <f>ROUND(E115*F115,0)</f>
        <v>5041440</v>
      </c>
    </row>
    <row r="116" spans="2:9" ht="24" customHeight="1" thickBot="1" x14ac:dyDescent="0.3">
      <c r="B116" s="62" t="s">
        <v>99</v>
      </c>
      <c r="C116" s="63" t="s">
        <v>100</v>
      </c>
      <c r="D116" s="63"/>
      <c r="E116" s="63"/>
      <c r="F116" s="63"/>
      <c r="G116" s="76">
        <f>SUM(G87:G115)</f>
        <v>499999999</v>
      </c>
    </row>
    <row r="117" spans="2:9" ht="15.75" thickBot="1" x14ac:dyDescent="0.3">
      <c r="B117" s="77"/>
      <c r="C117" s="77"/>
      <c r="D117" s="77"/>
      <c r="E117" s="77"/>
      <c r="F117" s="77"/>
      <c r="G117" s="78"/>
    </row>
    <row r="118" spans="2:9" ht="15.75" thickBot="1" x14ac:dyDescent="0.3">
      <c r="B118" s="79" t="s">
        <v>101</v>
      </c>
      <c r="C118" s="80"/>
      <c r="D118" s="80"/>
      <c r="E118" s="80"/>
      <c r="F118" s="80"/>
      <c r="G118" s="81">
        <f>+G116+G84+G48</f>
        <v>748576702</v>
      </c>
    </row>
    <row r="119" spans="2:9" x14ac:dyDescent="0.25">
      <c r="B119" s="77"/>
      <c r="C119" s="77"/>
      <c r="D119" s="77"/>
      <c r="E119" s="77"/>
      <c r="F119" s="77"/>
      <c r="G119" s="78"/>
    </row>
    <row r="120" spans="2:9" ht="15.75" thickBot="1" x14ac:dyDescent="0.3">
      <c r="B120" s="82" t="s">
        <v>102</v>
      </c>
      <c r="C120" s="82"/>
      <c r="D120" s="82"/>
      <c r="E120" s="82"/>
      <c r="F120" s="82"/>
      <c r="G120" s="82"/>
    </row>
    <row r="121" spans="2:9" ht="15.75" x14ac:dyDescent="0.25">
      <c r="B121" s="83"/>
      <c r="C121" s="84" t="s">
        <v>103</v>
      </c>
      <c r="D121" s="85"/>
      <c r="E121" s="85"/>
      <c r="F121" s="85"/>
      <c r="G121" s="86">
        <f>+ROUND(G118/1.3495,2)</f>
        <v>554706707.66999996</v>
      </c>
    </row>
    <row r="122" spans="2:9" ht="15.75" x14ac:dyDescent="0.25">
      <c r="B122" s="87"/>
      <c r="C122" s="88" t="s">
        <v>104</v>
      </c>
      <c r="D122" s="89">
        <v>0.28000000000000003</v>
      </c>
      <c r="E122" s="90"/>
      <c r="F122" s="90"/>
      <c r="G122" s="91">
        <f>+ROUND($G$121*D122,2)</f>
        <v>155317878.15000001</v>
      </c>
    </row>
    <row r="123" spans="2:9" ht="15.75" x14ac:dyDescent="0.25">
      <c r="B123" s="87"/>
      <c r="C123" s="88" t="s">
        <v>105</v>
      </c>
      <c r="D123" s="89">
        <v>0.01</v>
      </c>
      <c r="E123" s="90"/>
      <c r="F123" s="90"/>
      <c r="G123" s="91">
        <f>+ROUND($G$121*D123,2)</f>
        <v>5547067.0800000001</v>
      </c>
    </row>
    <row r="124" spans="2:9" ht="15.75" x14ac:dyDescent="0.25">
      <c r="B124" s="87"/>
      <c r="C124" s="88" t="s">
        <v>106</v>
      </c>
      <c r="D124" s="89">
        <v>0.05</v>
      </c>
      <c r="E124" s="90"/>
      <c r="F124" s="90"/>
      <c r="G124" s="91">
        <f>+ROUND($G$121*D124,2)</f>
        <v>27735335.379999999</v>
      </c>
    </row>
    <row r="125" spans="2:9" ht="16.5" thickBot="1" x14ac:dyDescent="0.3">
      <c r="B125" s="87"/>
      <c r="C125" s="88" t="s">
        <v>107</v>
      </c>
      <c r="D125" s="89">
        <v>0.19</v>
      </c>
      <c r="E125" s="90"/>
      <c r="F125" s="90"/>
      <c r="G125" s="91">
        <f>+ROUND(G124*D125,2)</f>
        <v>5269713.72</v>
      </c>
    </row>
    <row r="126" spans="2:9" ht="16.5" thickBot="1" x14ac:dyDescent="0.3">
      <c r="B126" s="92"/>
      <c r="C126" s="93"/>
      <c r="D126" s="93"/>
      <c r="E126" s="93"/>
      <c r="F126" s="93"/>
      <c r="G126" s="94">
        <f>SUM(G121:G125)</f>
        <v>748576702</v>
      </c>
    </row>
    <row r="131" ht="24.75" customHeight="1" x14ac:dyDescent="0.25"/>
    <row r="191" spans="2:7" x14ac:dyDescent="0.25">
      <c r="B191" s="6" t="s">
        <v>3</v>
      </c>
      <c r="C191" s="6" t="s">
        <v>108</v>
      </c>
      <c r="D191" s="6" t="s">
        <v>5</v>
      </c>
      <c r="E191" s="6" t="s">
        <v>7</v>
      </c>
      <c r="F191" s="6" t="s">
        <v>109</v>
      </c>
      <c r="G191" s="7" t="s">
        <v>110</v>
      </c>
    </row>
    <row r="192" spans="2:7" x14ac:dyDescent="0.25">
      <c r="B192" s="8">
        <v>1</v>
      </c>
      <c r="C192" s="9" t="s">
        <v>111</v>
      </c>
      <c r="D192" s="10" t="s">
        <v>12</v>
      </c>
      <c r="E192" s="11" t="e">
        <f>+#REF!</f>
        <v>#REF!</v>
      </c>
      <c r="F192" s="12">
        <v>26532</v>
      </c>
      <c r="G192" s="13" t="e">
        <f t="shared" ref="G192:G197" si="3">SUM(E192*F192)</f>
        <v>#REF!</v>
      </c>
    </row>
    <row r="193" spans="2:7" x14ac:dyDescent="0.25">
      <c r="B193" s="8">
        <v>2</v>
      </c>
      <c r="C193" s="9" t="s">
        <v>112</v>
      </c>
      <c r="D193" s="10" t="s">
        <v>12</v>
      </c>
      <c r="E193" s="11" t="e">
        <f>+#REF!</f>
        <v>#REF!</v>
      </c>
      <c r="F193" s="12">
        <v>78248</v>
      </c>
      <c r="G193" s="13" t="e">
        <f t="shared" si="3"/>
        <v>#REF!</v>
      </c>
    </row>
    <row r="194" spans="2:7" x14ac:dyDescent="0.25">
      <c r="B194" s="8">
        <v>3</v>
      </c>
      <c r="C194" s="9" t="s">
        <v>113</v>
      </c>
      <c r="D194" s="10" t="s">
        <v>12</v>
      </c>
      <c r="E194" s="11" t="e">
        <f>+#REF!</f>
        <v>#REF!</v>
      </c>
      <c r="F194" s="12">
        <v>137137</v>
      </c>
      <c r="G194" s="13" t="e">
        <f t="shared" si="3"/>
        <v>#REF!</v>
      </c>
    </row>
    <row r="195" spans="2:7" x14ac:dyDescent="0.25">
      <c r="B195" s="8">
        <v>4</v>
      </c>
      <c r="C195" s="9" t="s">
        <v>114</v>
      </c>
      <c r="D195" s="10" t="s">
        <v>115</v>
      </c>
      <c r="E195" s="11">
        <f>+G216</f>
        <v>7</v>
      </c>
      <c r="F195" s="12">
        <v>79249</v>
      </c>
      <c r="G195" s="13">
        <f t="shared" si="3"/>
        <v>554743</v>
      </c>
    </row>
    <row r="196" spans="2:7" x14ac:dyDescent="0.25">
      <c r="B196" s="8">
        <v>5</v>
      </c>
      <c r="C196" s="9" t="s">
        <v>116</v>
      </c>
      <c r="D196" s="10" t="s">
        <v>15</v>
      </c>
      <c r="E196" s="14">
        <v>16</v>
      </c>
      <c r="F196" s="12">
        <v>108640.00000000001</v>
      </c>
      <c r="G196" s="13">
        <f t="shared" si="3"/>
        <v>1738240.0000000002</v>
      </c>
    </row>
    <row r="197" spans="2:7" x14ac:dyDescent="0.25">
      <c r="B197" s="8">
        <v>6</v>
      </c>
      <c r="C197" s="9" t="s">
        <v>117</v>
      </c>
      <c r="D197" s="10" t="s">
        <v>15</v>
      </c>
      <c r="E197" s="14">
        <v>16</v>
      </c>
      <c r="F197" s="12">
        <v>200981</v>
      </c>
      <c r="G197" s="13">
        <f t="shared" si="3"/>
        <v>3215696</v>
      </c>
    </row>
    <row r="198" spans="2:7" x14ac:dyDescent="0.25">
      <c r="B198" s="15"/>
      <c r="C198" s="6" t="s">
        <v>110</v>
      </c>
      <c r="D198" s="6"/>
      <c r="E198" s="16"/>
      <c r="F198" s="17"/>
      <c r="G198" s="18" t="e">
        <f>SUM(G192:G197)</f>
        <v>#REF!</v>
      </c>
    </row>
    <row r="199" spans="2:7" ht="12.75" customHeight="1" x14ac:dyDescent="0.25"/>
    <row r="200" spans="2:7" ht="12.75" customHeight="1" x14ac:dyDescent="0.25"/>
    <row r="202" spans="2:7" ht="12.75" customHeight="1" x14ac:dyDescent="0.25">
      <c r="C202" s="19" t="s">
        <v>118</v>
      </c>
      <c r="D202" s="19"/>
      <c r="E202" s="19"/>
      <c r="F202" s="19"/>
      <c r="G202" s="19"/>
    </row>
    <row r="203" spans="2:7" ht="12.75" customHeight="1" x14ac:dyDescent="0.25">
      <c r="C203" s="20" t="s">
        <v>119</v>
      </c>
      <c r="D203" s="20" t="s">
        <v>120</v>
      </c>
      <c r="E203" s="20" t="s">
        <v>121</v>
      </c>
      <c r="F203" s="20" t="s">
        <v>122</v>
      </c>
      <c r="G203" s="20" t="s">
        <v>7</v>
      </c>
    </row>
    <row r="204" spans="2:7" ht="13.5" customHeight="1" x14ac:dyDescent="0.25">
      <c r="C204" s="21" t="s">
        <v>123</v>
      </c>
      <c r="D204" s="21">
        <v>120</v>
      </c>
      <c r="E204" s="21"/>
      <c r="F204" s="21"/>
      <c r="G204" s="21"/>
    </row>
    <row r="205" spans="2:7" x14ac:dyDescent="0.25">
      <c r="C205" t="s">
        <v>124</v>
      </c>
      <c r="D205">
        <f>+D204*2</f>
        <v>240</v>
      </c>
      <c r="G205"/>
    </row>
    <row r="206" spans="2:7" x14ac:dyDescent="0.25">
      <c r="C206" t="s">
        <v>125</v>
      </c>
      <c r="D206">
        <f>+D204</f>
        <v>120</v>
      </c>
      <c r="E206" s="22">
        <v>0.9</v>
      </c>
      <c r="F206" s="22">
        <v>0.18</v>
      </c>
      <c r="G206"/>
    </row>
    <row r="207" spans="2:7" x14ac:dyDescent="0.25">
      <c r="B207" s="23"/>
      <c r="C207" t="s">
        <v>126</v>
      </c>
      <c r="D207">
        <f>+D204</f>
        <v>120</v>
      </c>
      <c r="E207">
        <f>+E206</f>
        <v>0.9</v>
      </c>
      <c r="F207" s="22">
        <v>1.2</v>
      </c>
      <c r="G207"/>
    </row>
    <row r="208" spans="2:7" x14ac:dyDescent="0.25">
      <c r="B208" s="23"/>
      <c r="C208" t="s">
        <v>127</v>
      </c>
      <c r="D208">
        <f>+D204</f>
        <v>120</v>
      </c>
      <c r="E208">
        <f>+E206</f>
        <v>0.9</v>
      </c>
      <c r="F208" s="22">
        <v>0.8</v>
      </c>
      <c r="G208"/>
    </row>
    <row r="209" spans="2:7" x14ac:dyDescent="0.25">
      <c r="B209" s="23"/>
      <c r="C209" t="s">
        <v>128</v>
      </c>
      <c r="D209">
        <f>+D204</f>
        <v>120</v>
      </c>
      <c r="E209">
        <f>+E206</f>
        <v>0.9</v>
      </c>
      <c r="F209" s="22">
        <v>0.5</v>
      </c>
      <c r="G209"/>
    </row>
    <row r="210" spans="2:7" x14ac:dyDescent="0.25">
      <c r="B210" s="23"/>
      <c r="C210" t="s">
        <v>129</v>
      </c>
      <c r="D210">
        <f>+D204</f>
        <v>120</v>
      </c>
      <c r="E210">
        <f>+E206</f>
        <v>0.9</v>
      </c>
      <c r="F210" s="22">
        <v>0.3</v>
      </c>
      <c r="G210"/>
    </row>
    <row r="211" spans="2:7" x14ac:dyDescent="0.25">
      <c r="B211" s="23"/>
      <c r="C211" t="s">
        <v>130</v>
      </c>
      <c r="D211">
        <f>+D204</f>
        <v>120</v>
      </c>
      <c r="E211">
        <f>+E206</f>
        <v>0.9</v>
      </c>
      <c r="F211" s="22">
        <v>0.2</v>
      </c>
      <c r="G211" s="24" t="e">
        <f>+F231</f>
        <v>#REF!</v>
      </c>
    </row>
    <row r="212" spans="2:7" s="23" customFormat="1" x14ac:dyDescent="0.25">
      <c r="C212" t="s">
        <v>131</v>
      </c>
      <c r="D212">
        <f>+D204</f>
        <v>120</v>
      </c>
      <c r="E212">
        <f>+E206</f>
        <v>0.9</v>
      </c>
      <c r="F212">
        <f>+(F207+F208+F209+F210)-(F211+F213)</f>
        <v>2.3499999999999996</v>
      </c>
      <c r="G212"/>
    </row>
    <row r="213" spans="2:7" s="23" customFormat="1" x14ac:dyDescent="0.25">
      <c r="C213" t="s">
        <v>132</v>
      </c>
      <c r="D213">
        <f>+D204</f>
        <v>120</v>
      </c>
      <c r="E213">
        <f>+E206</f>
        <v>0.9</v>
      </c>
      <c r="F213" s="22">
        <v>0.25</v>
      </c>
      <c r="G213"/>
    </row>
    <row r="214" spans="2:7" s="23" customFormat="1" x14ac:dyDescent="0.25">
      <c r="B214"/>
      <c r="C214" t="s">
        <v>133</v>
      </c>
      <c r="D214">
        <f>+D204</f>
        <v>120</v>
      </c>
      <c r="E214">
        <f>+E206</f>
        <v>0.9</v>
      </c>
      <c r="F214">
        <f>+F206</f>
        <v>0.18</v>
      </c>
      <c r="G214"/>
    </row>
    <row r="215" spans="2:7" s="23" customFormat="1" x14ac:dyDescent="0.25">
      <c r="B215"/>
      <c r="C215" t="s">
        <v>134</v>
      </c>
      <c r="D215">
        <f>+D204</f>
        <v>120</v>
      </c>
      <c r="E215"/>
      <c r="F215"/>
      <c r="G215"/>
    </row>
    <row r="216" spans="2:7" s="23" customFormat="1" x14ac:dyDescent="0.25">
      <c r="B216"/>
      <c r="C216" s="21" t="s">
        <v>135</v>
      </c>
      <c r="D216" s="21">
        <v>3</v>
      </c>
      <c r="E216" s="21"/>
      <c r="F216" s="21"/>
      <c r="G216" s="21">
        <v>7</v>
      </c>
    </row>
    <row r="217" spans="2:7" s="23" customFormat="1" x14ac:dyDescent="0.25">
      <c r="B217"/>
      <c r="C217" t="s">
        <v>124</v>
      </c>
      <c r="D217">
        <f>+(D216*2)*G216</f>
        <v>42</v>
      </c>
      <c r="E217"/>
      <c r="F217"/>
      <c r="G217"/>
    </row>
    <row r="218" spans="2:7" s="23" customFormat="1" x14ac:dyDescent="0.25">
      <c r="B218"/>
      <c r="C218" t="s">
        <v>125</v>
      </c>
      <c r="D218">
        <f>+D$216*G$216</f>
        <v>21</v>
      </c>
      <c r="E218">
        <v>0.7</v>
      </c>
      <c r="F218" s="22">
        <v>0.18</v>
      </c>
      <c r="G218"/>
    </row>
    <row r="219" spans="2:7" x14ac:dyDescent="0.25">
      <c r="C219" t="s">
        <v>126</v>
      </c>
      <c r="D219">
        <f t="shared" ref="D219:D226" si="4">+D$216*G$216</f>
        <v>21</v>
      </c>
      <c r="E219">
        <f>+E218</f>
        <v>0.7</v>
      </c>
      <c r="F219" s="22">
        <v>1.8</v>
      </c>
      <c r="G219"/>
    </row>
    <row r="220" spans="2:7" x14ac:dyDescent="0.25">
      <c r="C220" t="s">
        <v>128</v>
      </c>
      <c r="D220">
        <f t="shared" si="4"/>
        <v>21</v>
      </c>
      <c r="E220">
        <f>+E218</f>
        <v>0.7</v>
      </c>
      <c r="F220" s="22">
        <v>0</v>
      </c>
      <c r="G220"/>
    </row>
    <row r="221" spans="2:7" x14ac:dyDescent="0.25">
      <c r="C221" t="s">
        <v>129</v>
      </c>
      <c r="D221">
        <f t="shared" si="4"/>
        <v>21</v>
      </c>
      <c r="E221">
        <v>0.7</v>
      </c>
      <c r="F221" s="22"/>
      <c r="G221"/>
    </row>
    <row r="222" spans="2:7" x14ac:dyDescent="0.25">
      <c r="C222" t="s">
        <v>130</v>
      </c>
      <c r="D222">
        <f t="shared" si="4"/>
        <v>21</v>
      </c>
      <c r="E222">
        <f>+E218</f>
        <v>0.7</v>
      </c>
      <c r="F222" s="22">
        <v>0.15</v>
      </c>
      <c r="G222" s="24" t="e">
        <f>+F232</f>
        <v>#REF!</v>
      </c>
    </row>
    <row r="223" spans="2:7" x14ac:dyDescent="0.25">
      <c r="C223" t="s">
        <v>131</v>
      </c>
      <c r="D223">
        <f t="shared" si="4"/>
        <v>21</v>
      </c>
      <c r="E223">
        <f>+E218</f>
        <v>0.7</v>
      </c>
      <c r="F223">
        <f>+(F219+F220+F221)-(F222+F224)</f>
        <v>1.4</v>
      </c>
      <c r="G223"/>
    </row>
    <row r="224" spans="2:7" x14ac:dyDescent="0.25">
      <c r="C224" t="s">
        <v>132</v>
      </c>
      <c r="D224">
        <f t="shared" si="4"/>
        <v>21</v>
      </c>
      <c r="E224">
        <f>+E218</f>
        <v>0.7</v>
      </c>
      <c r="F224" s="22">
        <v>0.25</v>
      </c>
      <c r="G224"/>
    </row>
    <row r="225" spans="2:7" x14ac:dyDescent="0.25">
      <c r="C225" t="s">
        <v>133</v>
      </c>
      <c r="D225">
        <f t="shared" si="4"/>
        <v>21</v>
      </c>
      <c r="E225">
        <f>+E218</f>
        <v>0.7</v>
      </c>
      <c r="F225">
        <f>+F218</f>
        <v>0.18</v>
      </c>
      <c r="G225"/>
    </row>
    <row r="226" spans="2:7" x14ac:dyDescent="0.25">
      <c r="C226" t="s">
        <v>133</v>
      </c>
      <c r="D226">
        <f t="shared" si="4"/>
        <v>21</v>
      </c>
      <c r="E226">
        <v>0.7</v>
      </c>
      <c r="F226">
        <f>+F225</f>
        <v>0.18</v>
      </c>
      <c r="G226"/>
    </row>
    <row r="227" spans="2:7" x14ac:dyDescent="0.25">
      <c r="C227" t="s">
        <v>134</v>
      </c>
      <c r="D227">
        <f>+D216</f>
        <v>3</v>
      </c>
      <c r="G227"/>
    </row>
    <row r="228" spans="2:7" x14ac:dyDescent="0.25">
      <c r="G228"/>
    </row>
    <row r="229" spans="2:7" x14ac:dyDescent="0.25">
      <c r="C229" t="s">
        <v>136</v>
      </c>
    </row>
    <row r="230" spans="2:7" x14ac:dyDescent="0.25">
      <c r="C230" t="s">
        <v>137</v>
      </c>
      <c r="D230" t="s">
        <v>138</v>
      </c>
      <c r="E230" t="s">
        <v>139</v>
      </c>
      <c r="F230" t="s">
        <v>140</v>
      </c>
      <c r="G230"/>
    </row>
    <row r="231" spans="2:7" x14ac:dyDescent="0.25">
      <c r="C231" s="25" t="e">
        <f>+#REF!*#REF!</f>
        <v>#REF!</v>
      </c>
      <c r="D231">
        <f>+D204</f>
        <v>120</v>
      </c>
      <c r="E231">
        <v>3.1415999999999999</v>
      </c>
      <c r="F231" s="24" t="e">
        <f>+C231*D231*E231</f>
        <v>#REF!</v>
      </c>
      <c r="G231"/>
    </row>
    <row r="232" spans="2:7" x14ac:dyDescent="0.25">
      <c r="C232" s="25" t="e">
        <f>+#REF!*#REF!</f>
        <v>#REF!</v>
      </c>
      <c r="D232" t="e">
        <f>+#REF!</f>
        <v>#REF!</v>
      </c>
      <c r="E232">
        <v>3.1415999999999999</v>
      </c>
      <c r="F232" s="24" t="e">
        <f>+C232*D232*E232</f>
        <v>#REF!</v>
      </c>
      <c r="G232"/>
    </row>
    <row r="233" spans="2:7" x14ac:dyDescent="0.25">
      <c r="C233" s="26"/>
      <c r="G233"/>
    </row>
    <row r="234" spans="2:7" x14ac:dyDescent="0.25">
      <c r="G234"/>
    </row>
    <row r="235" spans="2:7" x14ac:dyDescent="0.25">
      <c r="G235"/>
    </row>
    <row r="236" spans="2:7" x14ac:dyDescent="0.25">
      <c r="G236"/>
    </row>
    <row r="237" spans="2:7" x14ac:dyDescent="0.25">
      <c r="G237"/>
    </row>
    <row r="238" spans="2:7" x14ac:dyDescent="0.25">
      <c r="G238"/>
    </row>
    <row r="239" spans="2:7" x14ac:dyDescent="0.25">
      <c r="G239"/>
    </row>
    <row r="240" spans="2:7" x14ac:dyDescent="0.25">
      <c r="B240" s="5"/>
      <c r="G240"/>
    </row>
    <row r="241" spans="2:7" x14ac:dyDescent="0.25">
      <c r="B241" s="5"/>
      <c r="G241"/>
    </row>
    <row r="242" spans="2:7" x14ac:dyDescent="0.25">
      <c r="B242" s="5"/>
      <c r="G242"/>
    </row>
    <row r="243" spans="2:7" x14ac:dyDescent="0.25">
      <c r="B243" s="5"/>
      <c r="G243"/>
    </row>
    <row r="244" spans="2:7" x14ac:dyDescent="0.25">
      <c r="B244" s="5"/>
      <c r="G244"/>
    </row>
    <row r="245" spans="2:7" x14ac:dyDescent="0.25">
      <c r="B245" s="5"/>
      <c r="G245"/>
    </row>
    <row r="246" spans="2:7" x14ac:dyDescent="0.25">
      <c r="B246" s="5"/>
      <c r="G246"/>
    </row>
    <row r="247" spans="2:7" x14ac:dyDescent="0.25">
      <c r="B247" s="5"/>
      <c r="G247"/>
    </row>
    <row r="248" spans="2:7" x14ac:dyDescent="0.25">
      <c r="G248"/>
    </row>
  </sheetData>
  <mergeCells count="16">
    <mergeCell ref="B1:G1"/>
    <mergeCell ref="B2:G2"/>
    <mergeCell ref="B3:G3"/>
    <mergeCell ref="B4:B5"/>
    <mergeCell ref="C4:C5"/>
    <mergeCell ref="D4:D5"/>
    <mergeCell ref="E4:G4"/>
    <mergeCell ref="B120:G120"/>
    <mergeCell ref="B116:F116"/>
    <mergeCell ref="B118:F118"/>
    <mergeCell ref="D86:F86"/>
    <mergeCell ref="D6:F6"/>
    <mergeCell ref="B48:F48"/>
    <mergeCell ref="B49:G49"/>
    <mergeCell ref="B84:F84"/>
    <mergeCell ref="B85:G85"/>
  </mergeCells>
  <pageMargins left="0.7" right="0.7" top="0.75" bottom="0.75" header="0.3" footer="0.3"/>
  <pageSetup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52244CED28A4BA6509E99DB5C01AE" ma:contentTypeVersion="10" ma:contentTypeDescription="Crear nuevo documento." ma:contentTypeScope="" ma:versionID="2387efb8b291227b0e933f1b24a0d8fb">
  <xsd:schema xmlns:xsd="http://www.w3.org/2001/XMLSchema" xmlns:xs="http://www.w3.org/2001/XMLSchema" xmlns:p="http://schemas.microsoft.com/office/2006/metadata/properties" xmlns:ns2="9c5ec4d1-52e7-47bd-9727-219ea83327c0" targetNamespace="http://schemas.microsoft.com/office/2006/metadata/properties" ma:root="true" ma:fieldsID="ffab3c961367c4e3d75ea5981fda9bc2" ns2:_="">
    <xsd:import namespace="9c5ec4d1-52e7-47bd-9727-219ea833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ec4d1-52e7-47bd-9727-219ea8332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6197B2-0638-4EE4-8CC3-D84DCE736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ec4d1-52e7-47bd-9727-219ea8332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993F30-A8A4-40F2-8856-B6DCE97134A1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9c5ec4d1-52e7-47bd-9727-219ea83327c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526C36E-5D3E-4ED8-84CF-4D4B67417A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 Acue+Alcan+500pavimen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Ingeniero de Zona</dc:creator>
  <cp:keywords/>
  <dc:description/>
  <cp:lastModifiedBy>Juan Camilo Aristizabal</cp:lastModifiedBy>
  <cp:revision/>
  <dcterms:created xsi:type="dcterms:W3CDTF">2020-10-14T16:32:18Z</dcterms:created>
  <dcterms:modified xsi:type="dcterms:W3CDTF">2020-11-26T19:35:50Z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0x010100F9752244CED28A4BA6509E99DB5C01AE</vt:lpwstr>
  </property>
</Properties>
</file>